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011657\Downloads\"/>
    </mc:Choice>
  </mc:AlternateContent>
  <bookViews>
    <workbookView xWindow="0" yWindow="0" windowWidth="20490" windowHeight="7770" tabRatio="654"/>
  </bookViews>
  <sheets>
    <sheet name="はじめに" sheetId="17" r:id="rId1"/>
    <sheet name="2栓" sheetId="21" r:id="rId2"/>
    <sheet name="3栓" sheetId="20" r:id="rId3"/>
    <sheet name="4栓タイプ1" sheetId="22" r:id="rId4"/>
    <sheet name="4栓タイプ2" sheetId="23" r:id="rId5"/>
    <sheet name="複数戸流量" sheetId="14" r:id="rId6"/>
  </sheets>
  <definedNames>
    <definedName name="_xlnm.Print_Area" localSheetId="1">'2栓'!$A$1:$L$105</definedName>
    <definedName name="_xlnm.Print_Area" localSheetId="2">'3栓'!$A$1:$L$132</definedName>
    <definedName name="_xlnm.Print_Area" localSheetId="3">'4栓タイプ1'!$A$1:$L$159</definedName>
    <definedName name="_xlnm.Print_Area" localSheetId="4">'4栓タイプ2'!$A$1:$L$155</definedName>
    <definedName name="_xlnm.Print_Area" localSheetId="0">はじめに!$A$1:$AB$54</definedName>
  </definedNames>
  <calcPr calcId="162913"/>
</workbook>
</file>

<file path=xl/calcChain.xml><?xml version="1.0" encoding="utf-8"?>
<calcChain xmlns="http://schemas.openxmlformats.org/spreadsheetml/2006/main">
  <c r="E128" i="23" l="1"/>
  <c r="E132" i="22"/>
  <c r="E106" i="20"/>
  <c r="E78" i="21"/>
  <c r="A107" i="23" l="1"/>
  <c r="A111" i="22"/>
  <c r="J101" i="20" l="1"/>
  <c r="A90" i="20"/>
  <c r="H103" i="20" l="1"/>
  <c r="O106" i="23" l="1"/>
  <c r="E9" i="14" l="1"/>
  <c r="E5" i="14"/>
  <c r="O120" i="23" l="1"/>
  <c r="O124" i="22"/>
  <c r="O70" i="21"/>
  <c r="O98" i="20" l="1"/>
  <c r="A97" i="20"/>
  <c r="A69" i="21"/>
  <c r="H129" i="22" l="1"/>
  <c r="H104" i="20" l="1"/>
  <c r="A60" i="21" l="1"/>
  <c r="G126" i="23" l="1"/>
  <c r="G125" i="23"/>
  <c r="G130" i="22"/>
  <c r="G129" i="22"/>
  <c r="G104" i="20"/>
  <c r="G103" i="20"/>
  <c r="G76" i="21"/>
  <c r="G75" i="21"/>
  <c r="B68" i="23" l="1"/>
  <c r="B67" i="23"/>
  <c r="B66" i="23"/>
  <c r="B65" i="23"/>
  <c r="B75" i="22"/>
  <c r="B74" i="22"/>
  <c r="B73" i="22"/>
  <c r="B72" i="22"/>
  <c r="B63" i="20"/>
  <c r="B62" i="20"/>
  <c r="B61" i="20"/>
  <c r="B47" i="21"/>
  <c r="A119" i="23" l="1"/>
  <c r="A123" i="22" l="1"/>
  <c r="A102" i="22" l="1"/>
  <c r="A77" i="23" l="1"/>
  <c r="A115" i="23"/>
  <c r="O110" i="23"/>
  <c r="A110" i="23"/>
  <c r="A106" i="23"/>
  <c r="A104" i="23"/>
  <c r="A102" i="23"/>
  <c r="A97" i="23"/>
  <c r="A92" i="23"/>
  <c r="O97" i="23"/>
  <c r="O96" i="23"/>
  <c r="O92" i="23"/>
  <c r="O91" i="23"/>
  <c r="A88" i="23"/>
  <c r="A91" i="23"/>
  <c r="E146" i="23"/>
  <c r="C137" i="23"/>
  <c r="F152" i="23" s="1"/>
  <c r="H126" i="23"/>
  <c r="J126" i="23" s="1"/>
  <c r="H125" i="23"/>
  <c r="O125" i="23" s="1"/>
  <c r="H124" i="23"/>
  <c r="O124" i="23" s="1"/>
  <c r="O123" i="23"/>
  <c r="J123" i="23"/>
  <c r="H122" i="23"/>
  <c r="J122" i="23" s="1"/>
  <c r="O121" i="23"/>
  <c r="O119" i="23"/>
  <c r="A96" i="23"/>
  <c r="A86" i="23"/>
  <c r="O81" i="23"/>
  <c r="A81" i="23"/>
  <c r="O80" i="23"/>
  <c r="O76" i="23"/>
  <c r="A82" i="23"/>
  <c r="A76" i="23"/>
  <c r="O75" i="23"/>
  <c r="H74" i="23"/>
  <c r="A72" i="23"/>
  <c r="H68" i="23"/>
  <c r="K95" i="23" s="1"/>
  <c r="E95" i="23" s="1"/>
  <c r="F68" i="23"/>
  <c r="G95" i="23" s="1"/>
  <c r="D68" i="23"/>
  <c r="H95" i="23" s="1"/>
  <c r="H67" i="23"/>
  <c r="K90" i="23" s="1"/>
  <c r="E90" i="23" s="1"/>
  <c r="F67" i="23"/>
  <c r="G90" i="23" s="1"/>
  <c r="D67" i="23"/>
  <c r="H90" i="23" s="1"/>
  <c r="H66" i="23"/>
  <c r="K79" i="23" s="1"/>
  <c r="E79" i="23" s="1"/>
  <c r="F66" i="23"/>
  <c r="G79" i="23" s="1"/>
  <c r="G81" i="23" s="1"/>
  <c r="N81" i="23" s="1"/>
  <c r="D66" i="23"/>
  <c r="H79" i="23" s="1"/>
  <c r="H65" i="23"/>
  <c r="K74" i="23" s="1"/>
  <c r="E74" i="23" s="1"/>
  <c r="F65" i="23"/>
  <c r="A119" i="22"/>
  <c r="A115" i="22"/>
  <c r="A98" i="22"/>
  <c r="O110" i="22"/>
  <c r="A110" i="22"/>
  <c r="A108" i="22"/>
  <c r="O115" i="22"/>
  <c r="O114" i="22"/>
  <c r="A113" i="22"/>
  <c r="H75" i="22"/>
  <c r="K113" i="22" s="1"/>
  <c r="E113" i="22" s="1"/>
  <c r="F75" i="22"/>
  <c r="G113" i="22" s="1"/>
  <c r="G115" i="22" s="1"/>
  <c r="N115" i="22" s="1"/>
  <c r="D75" i="22"/>
  <c r="H113" i="22" s="1"/>
  <c r="E150" i="22"/>
  <c r="C141" i="22"/>
  <c r="J155" i="22" s="1"/>
  <c r="H130" i="22"/>
  <c r="J130" i="22" s="1"/>
  <c r="O129" i="22"/>
  <c r="H128" i="22"/>
  <c r="O128" i="22" s="1"/>
  <c r="O127" i="22"/>
  <c r="J127" i="22"/>
  <c r="H126" i="22"/>
  <c r="J126" i="22" s="1"/>
  <c r="O125" i="22"/>
  <c r="O123" i="22"/>
  <c r="A106" i="22"/>
  <c r="O102" i="22"/>
  <c r="O101" i="22"/>
  <c r="O96" i="22"/>
  <c r="A96" i="22"/>
  <c r="A94" i="22"/>
  <c r="A92" i="22"/>
  <c r="A100" i="22"/>
  <c r="O88" i="22"/>
  <c r="A88" i="22"/>
  <c r="O87" i="22"/>
  <c r="A86" i="22"/>
  <c r="O83" i="22"/>
  <c r="A83" i="22"/>
  <c r="O82" i="22"/>
  <c r="A82" i="22"/>
  <c r="H81" i="22"/>
  <c r="A79" i="22"/>
  <c r="H74" i="22"/>
  <c r="K100" i="22" s="1"/>
  <c r="E100" i="22" s="1"/>
  <c r="F74" i="22"/>
  <c r="G100" i="22" s="1"/>
  <c r="D74" i="22"/>
  <c r="H100" i="22" s="1"/>
  <c r="H73" i="22"/>
  <c r="K86" i="22" s="1"/>
  <c r="E86" i="22" s="1"/>
  <c r="F73" i="22"/>
  <c r="G86" i="22" s="1"/>
  <c r="D73" i="22"/>
  <c r="H86" i="22" s="1"/>
  <c r="H72" i="22"/>
  <c r="K81" i="22" s="1"/>
  <c r="E81" i="22" s="1"/>
  <c r="F72" i="22"/>
  <c r="E96" i="21"/>
  <c r="C87" i="21"/>
  <c r="H76" i="21"/>
  <c r="O76" i="21" s="1"/>
  <c r="H75" i="21"/>
  <c r="O75" i="21" s="1"/>
  <c r="H74" i="21"/>
  <c r="O74" i="21" s="1"/>
  <c r="O73" i="21"/>
  <c r="J73" i="21"/>
  <c r="H72" i="21"/>
  <c r="J72" i="21" s="1"/>
  <c r="O71" i="21"/>
  <c r="O69" i="21"/>
  <c r="A65" i="21"/>
  <c r="O61" i="21"/>
  <c r="A61" i="21"/>
  <c r="O60" i="21"/>
  <c r="O56" i="21"/>
  <c r="A56" i="21"/>
  <c r="O55" i="21"/>
  <c r="A57" i="21"/>
  <c r="H54" i="21"/>
  <c r="A52" i="21"/>
  <c r="H47" i="21"/>
  <c r="K54" i="21" s="1"/>
  <c r="E54" i="21" s="1"/>
  <c r="F47" i="21"/>
  <c r="F102" i="21" l="1"/>
  <c r="F97" i="21"/>
  <c r="F95" i="21"/>
  <c r="P81" i="23"/>
  <c r="I81" i="23" s="1"/>
  <c r="K81" i="23" s="1"/>
  <c r="E81" i="23" s="1"/>
  <c r="G119" i="23"/>
  <c r="G120" i="23"/>
  <c r="N120" i="23" s="1"/>
  <c r="P120" i="23" s="1"/>
  <c r="I120" i="23" s="1"/>
  <c r="K120" i="23" s="1"/>
  <c r="E120" i="23" s="1"/>
  <c r="G96" i="22"/>
  <c r="G88" i="22"/>
  <c r="N88" i="22" s="1"/>
  <c r="P88" i="22" s="1"/>
  <c r="G87" i="22"/>
  <c r="G124" i="22"/>
  <c r="N124" i="22" s="1"/>
  <c r="P124" i="22" s="1"/>
  <c r="I124" i="22" s="1"/>
  <c r="K124" i="22" s="1"/>
  <c r="E124" i="22" s="1"/>
  <c r="G123" i="22"/>
  <c r="N123" i="22" s="1"/>
  <c r="P123" i="22" s="1"/>
  <c r="I123" i="22" s="1"/>
  <c r="K123" i="22" s="1"/>
  <c r="E123" i="22" s="1"/>
  <c r="G122" i="23"/>
  <c r="N122" i="23" s="1"/>
  <c r="G123" i="23"/>
  <c r="C138" i="23" s="1"/>
  <c r="C139" i="23" s="1"/>
  <c r="G124" i="23"/>
  <c r="N124" i="23" s="1"/>
  <c r="P124" i="23" s="1"/>
  <c r="I124" i="23" s="1"/>
  <c r="N130" i="22"/>
  <c r="N125" i="22"/>
  <c r="P125" i="22" s="1"/>
  <c r="I125" i="22" s="1"/>
  <c r="K125" i="22" s="1"/>
  <c r="E125" i="22" s="1"/>
  <c r="G127" i="22"/>
  <c r="G126" i="22"/>
  <c r="N126" i="22" s="1"/>
  <c r="G128" i="22"/>
  <c r="N128" i="22" s="1"/>
  <c r="P128" i="22" s="1"/>
  <c r="I128" i="22" s="1"/>
  <c r="G110" i="23"/>
  <c r="N110" i="23" s="1"/>
  <c r="P110" i="23" s="1"/>
  <c r="I110" i="23" s="1"/>
  <c r="K110" i="23" s="1"/>
  <c r="A75" i="23"/>
  <c r="A74" i="23"/>
  <c r="J125" i="23"/>
  <c r="G106" i="23"/>
  <c r="N106" i="23" s="1"/>
  <c r="P106" i="23" s="1"/>
  <c r="I106" i="23" s="1"/>
  <c r="K106" i="23" s="1"/>
  <c r="E106" i="23" s="1"/>
  <c r="G96" i="23"/>
  <c r="N96" i="23" s="1"/>
  <c r="P96" i="23" s="1"/>
  <c r="I96" i="23" s="1"/>
  <c r="K96" i="23" s="1"/>
  <c r="E96" i="23" s="1"/>
  <c r="G97" i="23"/>
  <c r="N97" i="23" s="1"/>
  <c r="P97" i="23" s="1"/>
  <c r="I97" i="23" s="1"/>
  <c r="K97" i="23" s="1"/>
  <c r="E97" i="23" s="1"/>
  <c r="G92" i="23"/>
  <c r="N92" i="23" s="1"/>
  <c r="P92" i="23" s="1"/>
  <c r="I92" i="23" s="1"/>
  <c r="K92" i="23" s="1"/>
  <c r="E92" i="23" s="1"/>
  <c r="G91" i="23"/>
  <c r="N91" i="23" s="1"/>
  <c r="P91" i="23" s="1"/>
  <c r="I91" i="23" s="1"/>
  <c r="K91" i="23" s="1"/>
  <c r="E91" i="23" s="1"/>
  <c r="J152" i="23"/>
  <c r="F145" i="23"/>
  <c r="H148" i="23"/>
  <c r="F151" i="23"/>
  <c r="A93" i="23"/>
  <c r="H147" i="23"/>
  <c r="J124" i="23"/>
  <c r="J148" i="23"/>
  <c r="H151" i="23"/>
  <c r="F150" i="23"/>
  <c r="O126" i="23"/>
  <c r="F147" i="23"/>
  <c r="J149" i="23"/>
  <c r="H152" i="23"/>
  <c r="A90" i="23"/>
  <c r="A95" i="23"/>
  <c r="A98" i="23"/>
  <c r="G80" i="23"/>
  <c r="N80" i="23" s="1"/>
  <c r="P80" i="23" s="1"/>
  <c r="I80" i="23" s="1"/>
  <c r="K80" i="23" s="1"/>
  <c r="E80" i="23" s="1"/>
  <c r="N119" i="23"/>
  <c r="P119" i="23" s="1"/>
  <c r="O122" i="23"/>
  <c r="N125" i="23"/>
  <c r="P125" i="23" s="1"/>
  <c r="I125" i="23" s="1"/>
  <c r="H145" i="23"/>
  <c r="J147" i="23"/>
  <c r="F149" i="23"/>
  <c r="H150" i="23"/>
  <c r="J151" i="23"/>
  <c r="N121" i="23"/>
  <c r="P121" i="23" s="1"/>
  <c r="I121" i="23" s="1"/>
  <c r="K121" i="23" s="1"/>
  <c r="E121" i="23" s="1"/>
  <c r="A79" i="23"/>
  <c r="N126" i="23"/>
  <c r="J145" i="23"/>
  <c r="F148" i="23"/>
  <c r="H149" i="23"/>
  <c r="J150" i="23"/>
  <c r="F69" i="23"/>
  <c r="G74" i="23"/>
  <c r="A80" i="23"/>
  <c r="A114" i="22"/>
  <c r="J128" i="22"/>
  <c r="J149" i="22"/>
  <c r="A116" i="22"/>
  <c r="H155" i="22"/>
  <c r="G110" i="22"/>
  <c r="N110" i="22" s="1"/>
  <c r="P110" i="22" s="1"/>
  <c r="I110" i="22" s="1"/>
  <c r="K110" i="22" s="1"/>
  <c r="E110" i="22" s="1"/>
  <c r="A81" i="22"/>
  <c r="F152" i="22"/>
  <c r="F76" i="22"/>
  <c r="P115" i="22"/>
  <c r="I115" i="22" s="1"/>
  <c r="K115" i="22" s="1"/>
  <c r="E115" i="22" s="1"/>
  <c r="J153" i="22"/>
  <c r="G114" i="22"/>
  <c r="N114" i="22" s="1"/>
  <c r="P114" i="22" s="1"/>
  <c r="I114" i="22" s="1"/>
  <c r="K114" i="22" s="1"/>
  <c r="E114" i="22" s="1"/>
  <c r="A87" i="22"/>
  <c r="A89" i="22"/>
  <c r="O130" i="22"/>
  <c r="H152" i="22"/>
  <c r="F154" i="22"/>
  <c r="F156" i="22"/>
  <c r="J152" i="22"/>
  <c r="J154" i="22"/>
  <c r="H156" i="22"/>
  <c r="A101" i="22"/>
  <c r="A103" i="22"/>
  <c r="J129" i="22"/>
  <c r="F149" i="22"/>
  <c r="H153" i="22"/>
  <c r="F155" i="22"/>
  <c r="J156" i="22"/>
  <c r="N87" i="22"/>
  <c r="P87" i="22" s="1"/>
  <c r="G102" i="22"/>
  <c r="N102" i="22" s="1"/>
  <c r="P102" i="22" s="1"/>
  <c r="G101" i="22"/>
  <c r="A84" i="22"/>
  <c r="O126" i="22"/>
  <c r="N129" i="22"/>
  <c r="P129" i="22" s="1"/>
  <c r="I129" i="22" s="1"/>
  <c r="H149" i="22"/>
  <c r="F153" i="22"/>
  <c r="H154" i="22"/>
  <c r="G81" i="22"/>
  <c r="N96" i="22"/>
  <c r="P96" i="22" s="1"/>
  <c r="I96" i="22" s="1"/>
  <c r="H98" i="21"/>
  <c r="J75" i="21"/>
  <c r="F101" i="21"/>
  <c r="J98" i="21"/>
  <c r="H101" i="21"/>
  <c r="J74" i="21"/>
  <c r="J99" i="21"/>
  <c r="H102" i="21"/>
  <c r="A55" i="21"/>
  <c r="H97" i="21"/>
  <c r="F100" i="21"/>
  <c r="J102" i="21"/>
  <c r="O72" i="21"/>
  <c r="J76" i="21"/>
  <c r="H95" i="21"/>
  <c r="J97" i="21"/>
  <c r="F99" i="21"/>
  <c r="H100" i="21"/>
  <c r="J101" i="21"/>
  <c r="A54" i="21"/>
  <c r="J95" i="21"/>
  <c r="F98" i="21"/>
  <c r="H99" i="21"/>
  <c r="J100" i="21"/>
  <c r="G54" i="21"/>
  <c r="E124" i="20"/>
  <c r="C115" i="20"/>
  <c r="J130" i="20" s="1"/>
  <c r="O104" i="20"/>
  <c r="J103" i="20"/>
  <c r="H102" i="20"/>
  <c r="O102" i="20" s="1"/>
  <c r="O101" i="20"/>
  <c r="H100" i="20"/>
  <c r="O100" i="20" s="1"/>
  <c r="O99" i="20"/>
  <c r="O97" i="20"/>
  <c r="A93" i="20"/>
  <c r="O89" i="20"/>
  <c r="A89" i="20"/>
  <c r="O88" i="20"/>
  <c r="O84" i="20"/>
  <c r="A84" i="20"/>
  <c r="A82" i="20"/>
  <c r="A80" i="20"/>
  <c r="O76" i="20"/>
  <c r="A76" i="20"/>
  <c r="O75" i="20"/>
  <c r="A77" i="20"/>
  <c r="O71" i="20"/>
  <c r="A71" i="20"/>
  <c r="O70" i="20"/>
  <c r="A72" i="20"/>
  <c r="H69" i="20"/>
  <c r="A67" i="20"/>
  <c r="H63" i="20"/>
  <c r="K87" i="20" s="1"/>
  <c r="E87" i="20" s="1"/>
  <c r="F63" i="20"/>
  <c r="D63" i="20"/>
  <c r="H87" i="20" s="1"/>
  <c r="H62" i="20"/>
  <c r="K74" i="20" s="1"/>
  <c r="E74" i="20" s="1"/>
  <c r="F62" i="20"/>
  <c r="G74" i="20" s="1"/>
  <c r="G76" i="20" s="1"/>
  <c r="N76" i="20" s="1"/>
  <c r="D62" i="20"/>
  <c r="H74" i="20" s="1"/>
  <c r="H61" i="20"/>
  <c r="K69" i="20" s="1"/>
  <c r="E69" i="20" s="1"/>
  <c r="F61" i="20"/>
  <c r="K124" i="23" l="1"/>
  <c r="E124" i="23" s="1"/>
  <c r="E82" i="23"/>
  <c r="E84" i="23" s="1"/>
  <c r="G84" i="20"/>
  <c r="N84" i="20" s="1"/>
  <c r="P84" i="20" s="1"/>
  <c r="K125" i="23"/>
  <c r="E125" i="23" s="1"/>
  <c r="G98" i="20"/>
  <c r="N98" i="20" s="1"/>
  <c r="P98" i="20" s="1"/>
  <c r="I98" i="20" s="1"/>
  <c r="K98" i="20" s="1"/>
  <c r="E98" i="20" s="1"/>
  <c r="P76" i="20"/>
  <c r="I76" i="20" s="1"/>
  <c r="K76" i="20" s="1"/>
  <c r="E76" i="20" s="1"/>
  <c r="G97" i="20"/>
  <c r="N97" i="20" s="1"/>
  <c r="P97" i="20" s="1"/>
  <c r="I97" i="20" s="1"/>
  <c r="K97" i="20" s="1"/>
  <c r="E97" i="20" s="1"/>
  <c r="E116" i="22"/>
  <c r="E118" i="22" s="1"/>
  <c r="I119" i="23"/>
  <c r="K119" i="23" s="1"/>
  <c r="E119" i="23" s="1"/>
  <c r="E93" i="23"/>
  <c r="C100" i="23" s="1"/>
  <c r="E98" i="23"/>
  <c r="E100" i="23" s="1"/>
  <c r="E110" i="23"/>
  <c r="P126" i="23"/>
  <c r="I126" i="23" s="1"/>
  <c r="K126" i="23" s="1"/>
  <c r="E126" i="23" s="1"/>
  <c r="P122" i="23"/>
  <c r="I122" i="23" s="1"/>
  <c r="K122" i="23" s="1"/>
  <c r="E122" i="23" s="1"/>
  <c r="N123" i="23"/>
  <c r="P123" i="23" s="1"/>
  <c r="I123" i="23" s="1"/>
  <c r="K123" i="23" s="1"/>
  <c r="E123" i="23" s="1"/>
  <c r="G76" i="23"/>
  <c r="N76" i="23" s="1"/>
  <c r="P76" i="23" s="1"/>
  <c r="I76" i="23" s="1"/>
  <c r="K76" i="23" s="1"/>
  <c r="E76" i="23" s="1"/>
  <c r="G75" i="23"/>
  <c r="N75" i="23" s="1"/>
  <c r="P75" i="23" s="1"/>
  <c r="I75" i="23" s="1"/>
  <c r="K75" i="23" s="1"/>
  <c r="E75" i="23" s="1"/>
  <c r="P130" i="22"/>
  <c r="I130" i="22" s="1"/>
  <c r="K130" i="22" s="1"/>
  <c r="E130" i="22" s="1"/>
  <c r="P126" i="22"/>
  <c r="I126" i="22" s="1"/>
  <c r="K126" i="22" s="1"/>
  <c r="E126" i="22" s="1"/>
  <c r="K128" i="22"/>
  <c r="E128" i="22" s="1"/>
  <c r="I87" i="22"/>
  <c r="K87" i="22" s="1"/>
  <c r="E87" i="22" s="1"/>
  <c r="I88" i="22"/>
  <c r="K88" i="22" s="1"/>
  <c r="E88" i="22" s="1"/>
  <c r="K129" i="22"/>
  <c r="E129" i="22" s="1"/>
  <c r="N101" i="22"/>
  <c r="P101" i="22" s="1"/>
  <c r="I102" i="22"/>
  <c r="K102" i="22" s="1"/>
  <c r="E102" i="22" s="1"/>
  <c r="K96" i="22"/>
  <c r="E96" i="22" s="1"/>
  <c r="C142" i="22"/>
  <c r="C143" i="22" s="1"/>
  <c r="N127" i="22"/>
  <c r="P127" i="22" s="1"/>
  <c r="I127" i="22" s="1"/>
  <c r="K127" i="22" s="1"/>
  <c r="E127" i="22" s="1"/>
  <c r="G83" i="22"/>
  <c r="N83" i="22" s="1"/>
  <c r="P83" i="22" s="1"/>
  <c r="G82" i="22"/>
  <c r="N82" i="22" s="1"/>
  <c r="P82" i="22" s="1"/>
  <c r="G56" i="21"/>
  <c r="N56" i="21" s="1"/>
  <c r="P56" i="21" s="1"/>
  <c r="G55" i="21"/>
  <c r="N55" i="21" s="1"/>
  <c r="P55" i="21" s="1"/>
  <c r="I55" i="21" s="1"/>
  <c r="K55" i="21" s="1"/>
  <c r="E55" i="21" s="1"/>
  <c r="A69" i="20"/>
  <c r="N104" i="20"/>
  <c r="P104" i="20" s="1"/>
  <c r="I104" i="20" s="1"/>
  <c r="J100" i="20"/>
  <c r="J104" i="20"/>
  <c r="G102" i="20"/>
  <c r="N102" i="20" s="1"/>
  <c r="P102" i="20" s="1"/>
  <c r="I102" i="20" s="1"/>
  <c r="N103" i="20"/>
  <c r="G87" i="20"/>
  <c r="G89" i="20" s="1"/>
  <c r="N89" i="20" s="1"/>
  <c r="P89" i="20" s="1"/>
  <c r="H128" i="20"/>
  <c r="H127" i="20"/>
  <c r="F130" i="20"/>
  <c r="A70" i="20"/>
  <c r="A74" i="20"/>
  <c r="A87" i="20"/>
  <c r="G100" i="20"/>
  <c r="N100" i="20" s="1"/>
  <c r="P100" i="20" s="1"/>
  <c r="I100" i="20" s="1"/>
  <c r="J102" i="20"/>
  <c r="O103" i="20"/>
  <c r="H126" i="20"/>
  <c r="J127" i="20"/>
  <c r="F129" i="20"/>
  <c r="H130" i="20"/>
  <c r="H123" i="20"/>
  <c r="F127" i="20"/>
  <c r="J129" i="20"/>
  <c r="G75" i="20"/>
  <c r="N75" i="20" s="1"/>
  <c r="P75" i="20" s="1"/>
  <c r="J123" i="20"/>
  <c r="F126" i="20"/>
  <c r="J128" i="20"/>
  <c r="F64" i="20"/>
  <c r="G69" i="20"/>
  <c r="A75" i="20"/>
  <c r="A88" i="20"/>
  <c r="N99" i="20"/>
  <c r="P99" i="20" s="1"/>
  <c r="I99" i="20" s="1"/>
  <c r="K99" i="20" s="1"/>
  <c r="E99" i="20" s="1"/>
  <c r="G101" i="20"/>
  <c r="F123" i="20"/>
  <c r="J126" i="20"/>
  <c r="F128" i="20"/>
  <c r="H129" i="20"/>
  <c r="E102" i="23" l="1"/>
  <c r="E112" i="23" s="1"/>
  <c r="E114" i="23" s="1"/>
  <c r="F151" i="22"/>
  <c r="H151" i="22"/>
  <c r="J151" i="22"/>
  <c r="E89" i="22"/>
  <c r="E91" i="22" s="1"/>
  <c r="K104" i="20"/>
  <c r="E104" i="20" s="1"/>
  <c r="I84" i="20"/>
  <c r="K84" i="20" s="1"/>
  <c r="E84" i="20" s="1"/>
  <c r="I75" i="20"/>
  <c r="K75" i="20" s="1"/>
  <c r="E75" i="20" s="1"/>
  <c r="E77" i="20" s="1"/>
  <c r="E79" i="20" s="1"/>
  <c r="I89" i="20"/>
  <c r="K89" i="20" s="1"/>
  <c r="E89" i="20" s="1"/>
  <c r="E77" i="23"/>
  <c r="C84" i="23" s="1"/>
  <c r="F146" i="23"/>
  <c r="H146" i="23"/>
  <c r="J146" i="23"/>
  <c r="I56" i="21"/>
  <c r="K56" i="21" s="1"/>
  <c r="E56" i="21" s="1"/>
  <c r="E57" i="21" s="1"/>
  <c r="C64" i="21" s="1"/>
  <c r="I82" i="22"/>
  <c r="K82" i="22" s="1"/>
  <c r="E82" i="22" s="1"/>
  <c r="I83" i="22"/>
  <c r="K83" i="22" s="1"/>
  <c r="E83" i="22" s="1"/>
  <c r="I101" i="22"/>
  <c r="K101" i="22" s="1"/>
  <c r="E101" i="22" s="1"/>
  <c r="J150" i="22"/>
  <c r="F150" i="22"/>
  <c r="H150" i="22"/>
  <c r="G88" i="20"/>
  <c r="N88" i="20" s="1"/>
  <c r="P88" i="20" s="1"/>
  <c r="I88" i="20" s="1"/>
  <c r="P103" i="20"/>
  <c r="I103" i="20" s="1"/>
  <c r="K103" i="20" s="1"/>
  <c r="E103" i="20" s="1"/>
  <c r="K100" i="20"/>
  <c r="E100" i="20" s="1"/>
  <c r="N101" i="20"/>
  <c r="P101" i="20" s="1"/>
  <c r="I101" i="20" s="1"/>
  <c r="K101" i="20" s="1"/>
  <c r="E101" i="20" s="1"/>
  <c r="C116" i="20"/>
  <c r="C117" i="20" s="1"/>
  <c r="G71" i="20"/>
  <c r="N71" i="20" s="1"/>
  <c r="P71" i="20" s="1"/>
  <c r="G70" i="20"/>
  <c r="N70" i="20" s="1"/>
  <c r="P70" i="20" s="1"/>
  <c r="K102" i="20"/>
  <c r="E102" i="20" s="1"/>
  <c r="J125" i="20" l="1"/>
  <c r="F125" i="20"/>
  <c r="H125" i="20"/>
  <c r="A111" i="23"/>
  <c r="I70" i="20"/>
  <c r="K70" i="20" s="1"/>
  <c r="E70" i="20" s="1"/>
  <c r="I71" i="20"/>
  <c r="K71" i="20" s="1"/>
  <c r="E71" i="20" s="1"/>
  <c r="K88" i="20"/>
  <c r="E88" i="20" s="1"/>
  <c r="E90" i="20" s="1"/>
  <c r="E92" i="20" s="1"/>
  <c r="E103" i="22"/>
  <c r="E105" i="22" s="1"/>
  <c r="E86" i="23"/>
  <c r="E108" i="23" s="1"/>
  <c r="C114" i="23" s="1"/>
  <c r="E115" i="23" s="1"/>
  <c r="D84" i="23"/>
  <c r="D100" i="23"/>
  <c r="E84" i="22"/>
  <c r="C91" i="22" s="1"/>
  <c r="E92" i="22" s="1"/>
  <c r="E98" i="22" s="1"/>
  <c r="C105" i="22" s="1"/>
  <c r="H124" i="20"/>
  <c r="J124" i="20"/>
  <c r="F124" i="20"/>
  <c r="E72" i="20" l="1"/>
  <c r="C79" i="20" s="1"/>
  <c r="E80" i="20" s="1"/>
  <c r="E85" i="20" s="1"/>
  <c r="C92" i="20" s="1"/>
  <c r="E93" i="20" s="1"/>
  <c r="D91" i="22"/>
  <c r="D114" i="23"/>
  <c r="E129" i="23"/>
  <c r="G131" i="23" s="1"/>
  <c r="E106" i="22"/>
  <c r="E111" i="22" s="1"/>
  <c r="C118" i="22" s="1"/>
  <c r="E119" i="22" s="1"/>
  <c r="D105" i="22"/>
  <c r="B97" i="22"/>
  <c r="E107" i="20" l="1"/>
  <c r="G109" i="20" s="1"/>
  <c r="D79" i="20"/>
  <c r="D92" i="20"/>
  <c r="A85" i="20"/>
  <c r="E133" i="22"/>
  <c r="G135" i="22" s="1"/>
  <c r="D118" i="22"/>
  <c r="M14" i="17"/>
  <c r="A62" i="21" l="1"/>
  <c r="A59" i="21"/>
  <c r="B48" i="21"/>
  <c r="H48" i="21" s="1"/>
  <c r="K59" i="21" s="1"/>
  <c r="E59" i="21" s="1"/>
  <c r="D48" i="21" l="1"/>
  <c r="H59" i="21" s="1"/>
  <c r="F48" i="21"/>
  <c r="G70" i="21" s="1"/>
  <c r="N70" i="21" s="1"/>
  <c r="P70" i="21" s="1"/>
  <c r="I70" i="21" s="1"/>
  <c r="K70" i="21" s="1"/>
  <c r="E70" i="21" s="1"/>
  <c r="G72" i="21" l="1"/>
  <c r="N72" i="21" s="1"/>
  <c r="P72" i="21" s="1"/>
  <c r="I72" i="21" s="1"/>
  <c r="K72" i="21" s="1"/>
  <c r="E72" i="21" s="1"/>
  <c r="G74" i="21"/>
  <c r="N74" i="21" s="1"/>
  <c r="P74" i="21" s="1"/>
  <c r="I74" i="21" s="1"/>
  <c r="K74" i="21" s="1"/>
  <c r="E74" i="21" s="1"/>
  <c r="N75" i="21"/>
  <c r="P75" i="21" s="1"/>
  <c r="I75" i="21" s="1"/>
  <c r="K75" i="21" s="1"/>
  <c r="E75" i="21" s="1"/>
  <c r="G69" i="21"/>
  <c r="N69" i="21" s="1"/>
  <c r="P69" i="21" s="1"/>
  <c r="I69" i="21" s="1"/>
  <c r="K69" i="21" s="1"/>
  <c r="E69" i="21" s="1"/>
  <c r="G73" i="21"/>
  <c r="G59" i="21"/>
  <c r="F49" i="21"/>
  <c r="N76" i="21"/>
  <c r="P76" i="21" s="1"/>
  <c r="I76" i="21" s="1"/>
  <c r="K76" i="21" s="1"/>
  <c r="E76" i="21" s="1"/>
  <c r="N71" i="21"/>
  <c r="P71" i="21" s="1"/>
  <c r="I71" i="21" s="1"/>
  <c r="K71" i="21" s="1"/>
  <c r="E71" i="21" s="1"/>
  <c r="G61" i="21" l="1"/>
  <c r="N61" i="21" s="1"/>
  <c r="P61" i="21" s="1"/>
  <c r="I61" i="21" s="1"/>
  <c r="K61" i="21" s="1"/>
  <c r="E61" i="21" s="1"/>
  <c r="G60" i="21"/>
  <c r="N60" i="21" s="1"/>
  <c r="P60" i="21" s="1"/>
  <c r="I60" i="21" s="1"/>
  <c r="K60" i="21" s="1"/>
  <c r="E60" i="21" s="1"/>
  <c r="C88" i="21"/>
  <c r="C89" i="21" s="1"/>
  <c r="N73" i="21"/>
  <c r="P73" i="21" s="1"/>
  <c r="I73" i="21" s="1"/>
  <c r="K73" i="21" s="1"/>
  <c r="E73" i="21" s="1"/>
  <c r="E62" i="21" l="1"/>
  <c r="E64" i="21" s="1"/>
  <c r="H96" i="21"/>
  <c r="F96" i="21"/>
  <c r="J96" i="21"/>
  <c r="E65" i="21" l="1"/>
  <c r="E79" i="21" s="1"/>
  <c r="G81" i="21" s="1"/>
  <c r="D64" i="21"/>
</calcChain>
</file>

<file path=xl/sharedStrings.xml><?xml version="1.0" encoding="utf-8"?>
<sst xmlns="http://schemas.openxmlformats.org/spreadsheetml/2006/main" count="714" uniqueCount="239">
  <si>
    <t>給水用具名</t>
    <rPh sb="0" eb="2">
      <t>キュウスイ</t>
    </rPh>
    <rPh sb="2" eb="4">
      <t>ヨウグ</t>
    </rPh>
    <rPh sb="4" eb="5">
      <t>メイ</t>
    </rPh>
    <phoneticPr fontId="18"/>
  </si>
  <si>
    <t>量水器</t>
    <rPh sb="0" eb="3">
      <t>リョウスイキ</t>
    </rPh>
    <phoneticPr fontId="18"/>
  </si>
  <si>
    <t>～</t>
    <phoneticPr fontId="18"/>
  </si>
  <si>
    <t>流量</t>
    <rPh sb="0" eb="2">
      <t>リュウリョウ</t>
    </rPh>
    <phoneticPr fontId="18"/>
  </si>
  <si>
    <t>器具損失（ｍ）</t>
    <rPh sb="0" eb="2">
      <t>キグ</t>
    </rPh>
    <rPh sb="2" eb="4">
      <t>ソンシツ</t>
    </rPh>
    <phoneticPr fontId="18"/>
  </si>
  <si>
    <t>管内平均流速</t>
    <rPh sb="0" eb="2">
      <t>カンナイ</t>
    </rPh>
    <rPh sb="2" eb="4">
      <t>ヘイキン</t>
    </rPh>
    <rPh sb="4" eb="6">
      <t>リュウソク</t>
    </rPh>
    <phoneticPr fontId="18"/>
  </si>
  <si>
    <t>損失水頭</t>
    <rPh sb="0" eb="2">
      <t>ソンシツ</t>
    </rPh>
    <rPh sb="2" eb="4">
      <t>スイトウ</t>
    </rPh>
    <phoneticPr fontId="18"/>
  </si>
  <si>
    <t>台所流し</t>
    <rPh sb="0" eb="2">
      <t>ダイドコロ</t>
    </rPh>
    <rPh sb="2" eb="3">
      <t>ナガ</t>
    </rPh>
    <phoneticPr fontId="20"/>
  </si>
  <si>
    <t>洗濯流し</t>
    <rPh sb="0" eb="2">
      <t>センタク</t>
    </rPh>
    <rPh sb="2" eb="3">
      <t>ナガ</t>
    </rPh>
    <phoneticPr fontId="20"/>
  </si>
  <si>
    <t>洗面器</t>
    <rPh sb="0" eb="3">
      <t>センメンキ</t>
    </rPh>
    <phoneticPr fontId="20"/>
  </si>
  <si>
    <t>浴槽（和式）</t>
    <rPh sb="0" eb="2">
      <t>ヨクソウ</t>
    </rPh>
    <rPh sb="3" eb="5">
      <t>ワシキ</t>
    </rPh>
    <phoneticPr fontId="20"/>
  </si>
  <si>
    <t>シャワー</t>
    <phoneticPr fontId="20"/>
  </si>
  <si>
    <t>小便器（洗浄タンク）</t>
    <rPh sb="0" eb="3">
      <t>ショウベンキ</t>
    </rPh>
    <rPh sb="4" eb="6">
      <t>センジョウ</t>
    </rPh>
    <phoneticPr fontId="20"/>
  </si>
  <si>
    <t>大便器（洗浄タンク）</t>
    <rPh sb="0" eb="3">
      <t>ダイベンキ</t>
    </rPh>
    <rPh sb="4" eb="6">
      <t>センジョウ</t>
    </rPh>
    <phoneticPr fontId="20"/>
  </si>
  <si>
    <t>手洗器</t>
    <rPh sb="0" eb="2">
      <t>テアラ</t>
    </rPh>
    <rPh sb="2" eb="3">
      <t>キ</t>
    </rPh>
    <phoneticPr fontId="20"/>
  </si>
  <si>
    <t>消火栓（小型）</t>
    <rPh sb="0" eb="3">
      <t>ショウカセン</t>
    </rPh>
    <rPh sb="4" eb="5">
      <t>ショウ</t>
    </rPh>
    <rPh sb="5" eb="6">
      <t>ガタ</t>
    </rPh>
    <phoneticPr fontId="20"/>
  </si>
  <si>
    <t>洗車</t>
    <rPh sb="0" eb="2">
      <t>センシャ</t>
    </rPh>
    <phoneticPr fontId="20"/>
  </si>
  <si>
    <t>給水用具名</t>
    <rPh sb="0" eb="2">
      <t>キュウスイ</t>
    </rPh>
    <rPh sb="2" eb="4">
      <t>ヨウグ</t>
    </rPh>
    <rPh sb="4" eb="5">
      <t>メイ</t>
    </rPh>
    <phoneticPr fontId="20"/>
  </si>
  <si>
    <t>計画使用水量（Ｌ/min）</t>
    <rPh sb="0" eb="2">
      <t>ケイカク</t>
    </rPh>
    <rPh sb="2" eb="4">
      <t>シヨウ</t>
    </rPh>
    <rPh sb="4" eb="6">
      <t>スイリョウ</t>
    </rPh>
    <phoneticPr fontId="20"/>
  </si>
  <si>
    <t>散水栓</t>
    <rPh sb="0" eb="2">
      <t>サンスイ</t>
    </rPh>
    <rPh sb="2" eb="3">
      <t>セン</t>
    </rPh>
    <phoneticPr fontId="20"/>
  </si>
  <si>
    <t>浴槽（洋式）</t>
    <rPh sb="3" eb="5">
      <t>ヨウシキ</t>
    </rPh>
    <phoneticPr fontId="20"/>
  </si>
  <si>
    <t>小便器（洗浄弁）</t>
    <rPh sb="4" eb="6">
      <t>センジョウ</t>
    </rPh>
    <rPh sb="6" eb="7">
      <t>ベン</t>
    </rPh>
    <phoneticPr fontId="20"/>
  </si>
  <si>
    <t>大便器（洗浄弁）</t>
    <rPh sb="4" eb="6">
      <t>センジョウ</t>
    </rPh>
    <rPh sb="6" eb="7">
      <t>ベン</t>
    </rPh>
    <phoneticPr fontId="20"/>
  </si>
  <si>
    <t>給水装置設計施工指針P.329</t>
    <rPh sb="0" eb="2">
      <t>キュウスイ</t>
    </rPh>
    <rPh sb="2" eb="4">
      <t>ソウチ</t>
    </rPh>
    <rPh sb="4" eb="6">
      <t>セッケイ</t>
    </rPh>
    <rPh sb="6" eb="8">
      <t>セコウ</t>
    </rPh>
    <rPh sb="8" eb="10">
      <t>シシン</t>
    </rPh>
    <phoneticPr fontId="18"/>
  </si>
  <si>
    <t>水道メーター適正使用流量表</t>
    <rPh sb="0" eb="2">
      <t>スイドウ</t>
    </rPh>
    <rPh sb="6" eb="8">
      <t>テキセイ</t>
    </rPh>
    <rPh sb="8" eb="10">
      <t>シヨウ</t>
    </rPh>
    <rPh sb="10" eb="12">
      <t>リュウリョウ</t>
    </rPh>
    <rPh sb="12" eb="13">
      <t>オモテ</t>
    </rPh>
    <phoneticPr fontId="18"/>
  </si>
  <si>
    <t>量水器呼び径</t>
    <rPh sb="0" eb="3">
      <t>リョウスイキ</t>
    </rPh>
    <rPh sb="3" eb="4">
      <t>ヨ</t>
    </rPh>
    <rPh sb="5" eb="6">
      <t>ケイ</t>
    </rPh>
    <phoneticPr fontId="18"/>
  </si>
  <si>
    <t>水道メーター適正使用流量の確認</t>
    <rPh sb="0" eb="2">
      <t>スイドウ</t>
    </rPh>
    <rPh sb="6" eb="8">
      <t>テキセイ</t>
    </rPh>
    <rPh sb="8" eb="10">
      <t>シヨウ</t>
    </rPh>
    <rPh sb="10" eb="12">
      <t>リュウリョウ</t>
    </rPh>
    <rPh sb="13" eb="15">
      <t>カクニン</t>
    </rPh>
    <phoneticPr fontId="18"/>
  </si>
  <si>
    <t>「水道メーターの選び方2014～実務者のための解説書」P.8</t>
    <rPh sb="1" eb="3">
      <t>スイドウ</t>
    </rPh>
    <rPh sb="8" eb="9">
      <t>エラ</t>
    </rPh>
    <rPh sb="10" eb="11">
      <t>カタ</t>
    </rPh>
    <rPh sb="16" eb="19">
      <t>ジツムシャ</t>
    </rPh>
    <rPh sb="23" eb="26">
      <t>カイセツショ</t>
    </rPh>
    <phoneticPr fontId="18"/>
  </si>
  <si>
    <t>ボール止水栓</t>
    <rPh sb="3" eb="6">
      <t>シスイセン</t>
    </rPh>
    <phoneticPr fontId="18"/>
  </si>
  <si>
    <t>甲型止水栓</t>
    <rPh sb="0" eb="2">
      <t>コウガタ</t>
    </rPh>
    <rPh sb="2" eb="5">
      <t>シスイセン</t>
    </rPh>
    <phoneticPr fontId="18"/>
  </si>
  <si>
    <t>2～4</t>
    <phoneticPr fontId="18"/>
  </si>
  <si>
    <t>5～10</t>
    <phoneticPr fontId="18"/>
  </si>
  <si>
    <t>11～15</t>
    <phoneticPr fontId="18"/>
  </si>
  <si>
    <t>総給水用具数</t>
    <rPh sb="0" eb="1">
      <t>ソウ</t>
    </rPh>
    <rPh sb="1" eb="3">
      <t>キュウスイ</t>
    </rPh>
    <rPh sb="3" eb="5">
      <t>ヨウグ</t>
    </rPh>
    <rPh sb="5" eb="6">
      <t>スウ</t>
    </rPh>
    <phoneticPr fontId="18"/>
  </si>
  <si>
    <t>同時に使用する給水用具数</t>
    <rPh sb="0" eb="2">
      <t>ドウジ</t>
    </rPh>
    <rPh sb="3" eb="5">
      <t>シヨウ</t>
    </rPh>
    <rPh sb="7" eb="9">
      <t>キュウスイ</t>
    </rPh>
    <rPh sb="9" eb="11">
      <t>ヨウグ</t>
    </rPh>
    <rPh sb="11" eb="12">
      <t>スウ</t>
    </rPh>
    <phoneticPr fontId="18"/>
  </si>
  <si>
    <t>動水勾配計算</t>
    <rPh sb="0" eb="4">
      <t>ドウスイコウバイ</t>
    </rPh>
    <rPh sb="4" eb="6">
      <t>ケイサン</t>
    </rPh>
    <phoneticPr fontId="18"/>
  </si>
  <si>
    <t>（L/min）</t>
    <phoneticPr fontId="18"/>
  </si>
  <si>
    <t>仮定口径</t>
    <rPh sb="0" eb="2">
      <t>カテイ</t>
    </rPh>
    <rPh sb="2" eb="4">
      <t>コウケイ</t>
    </rPh>
    <phoneticPr fontId="18"/>
  </si>
  <si>
    <t>（ｍｍ）</t>
    <phoneticPr fontId="18"/>
  </si>
  <si>
    <t>動水勾配</t>
    <rPh sb="0" eb="1">
      <t>ウゴ</t>
    </rPh>
    <rPh sb="1" eb="2">
      <t>スイ</t>
    </rPh>
    <rPh sb="2" eb="4">
      <t>コウバイ</t>
    </rPh>
    <phoneticPr fontId="18"/>
  </si>
  <si>
    <t>（0/00)</t>
    <phoneticPr fontId="18"/>
  </si>
  <si>
    <t>管長</t>
    <rPh sb="0" eb="2">
      <t>カンチョウ</t>
    </rPh>
    <phoneticPr fontId="18"/>
  </si>
  <si>
    <t>（ｍ）</t>
    <phoneticPr fontId="18"/>
  </si>
  <si>
    <t>高さ</t>
    <rPh sb="0" eb="1">
      <t>タカ</t>
    </rPh>
    <phoneticPr fontId="18"/>
  </si>
  <si>
    <t>所要水頭</t>
    <rPh sb="0" eb="2">
      <t>ショヨウ</t>
    </rPh>
    <rPh sb="2" eb="4">
      <t>スイトウ</t>
    </rPh>
    <phoneticPr fontId="18"/>
  </si>
  <si>
    <t>給水栓口径</t>
    <rPh sb="0" eb="3">
      <t>キュウスイセン</t>
    </rPh>
    <rPh sb="3" eb="5">
      <t>コウケイ</t>
    </rPh>
    <phoneticPr fontId="18"/>
  </si>
  <si>
    <t>計画使用水量</t>
    <rPh sb="0" eb="2">
      <t>ケイカク</t>
    </rPh>
    <rPh sb="2" eb="4">
      <t>シヨウ</t>
    </rPh>
    <rPh sb="4" eb="6">
      <t>スイリョウ</t>
    </rPh>
    <phoneticPr fontId="18"/>
  </si>
  <si>
    <t>（Ｌ/min）</t>
    <phoneticPr fontId="18"/>
  </si>
  <si>
    <t>合計</t>
    <phoneticPr fontId="18"/>
  </si>
  <si>
    <t>①</t>
    <phoneticPr fontId="18"/>
  </si>
  <si>
    <t>②</t>
    <phoneticPr fontId="18"/>
  </si>
  <si>
    <t>①＋②</t>
    <phoneticPr fontId="18"/>
  </si>
  <si>
    <t>（ｍ3/sec）</t>
    <phoneticPr fontId="18"/>
  </si>
  <si>
    <t>断面積</t>
    <rPh sb="0" eb="3">
      <t>ダンメンセキ</t>
    </rPh>
    <phoneticPr fontId="18"/>
  </si>
  <si>
    <t>（ｍ2）</t>
    <phoneticPr fontId="18"/>
  </si>
  <si>
    <t>（ｍ/sec）</t>
    <phoneticPr fontId="18"/>
  </si>
  <si>
    <t>用具の損失水頭</t>
    <rPh sb="0" eb="2">
      <t>ヨウグ</t>
    </rPh>
    <rPh sb="3" eb="5">
      <t>ソンシツ</t>
    </rPh>
    <rPh sb="5" eb="7">
      <t>スイトウ</t>
    </rPh>
    <phoneticPr fontId="18"/>
  </si>
  <si>
    <t>余裕水頭</t>
    <rPh sb="0" eb="2">
      <t>ヨユウ</t>
    </rPh>
    <rPh sb="2" eb="4">
      <t>スイトウ</t>
    </rPh>
    <phoneticPr fontId="18"/>
  </si>
  <si>
    <t>・・・③＋④</t>
    <phoneticPr fontId="18"/>
  </si>
  <si>
    <t>・・・③</t>
    <phoneticPr fontId="18"/>
  </si>
  <si>
    <t>・・・④</t>
    <phoneticPr fontId="18"/>
  </si>
  <si>
    <t>・・・⑤</t>
    <phoneticPr fontId="18"/>
  </si>
  <si>
    <t>＝</t>
    <phoneticPr fontId="18"/>
  </si>
  <si>
    <t>（Mpa）</t>
    <phoneticPr fontId="18"/>
  </si>
  <si>
    <t>水理計算シート</t>
    <rPh sb="0" eb="2">
      <t>スイリ</t>
    </rPh>
    <rPh sb="2" eb="4">
      <t>ケイサン</t>
    </rPh>
    <phoneticPr fontId="18"/>
  </si>
  <si>
    <t>接線流</t>
    <rPh sb="0" eb="2">
      <t>セッセン</t>
    </rPh>
    <rPh sb="2" eb="3">
      <t>リュウ</t>
    </rPh>
    <phoneticPr fontId="18"/>
  </si>
  <si>
    <t>羽根車式</t>
    <phoneticPr fontId="18"/>
  </si>
  <si>
    <t xml:space="preserve"> 10分/日以内の場合</t>
    <rPh sb="3" eb="4">
      <t>フン</t>
    </rPh>
    <rPh sb="5" eb="6">
      <t>ニチ</t>
    </rPh>
    <rPh sb="6" eb="8">
      <t>イナイ</t>
    </rPh>
    <rPh sb="9" eb="11">
      <t>バアイ</t>
    </rPh>
    <phoneticPr fontId="18"/>
  </si>
  <si>
    <t xml:space="preserve"> 1時間/日以内の場合</t>
    <rPh sb="2" eb="4">
      <t>ジカン</t>
    </rPh>
    <rPh sb="5" eb="6">
      <t>ニチ</t>
    </rPh>
    <rPh sb="6" eb="8">
      <t>イナイ</t>
    </rPh>
    <rPh sb="9" eb="11">
      <t>バアイ</t>
    </rPh>
    <phoneticPr fontId="18"/>
  </si>
  <si>
    <t>たて型軸流</t>
    <phoneticPr fontId="18"/>
  </si>
  <si>
    <t>要調査</t>
    <rPh sb="0" eb="1">
      <t>ヨウ</t>
    </rPh>
    <rPh sb="1" eb="3">
      <t>チョウサ</t>
    </rPh>
    <phoneticPr fontId="18"/>
  </si>
  <si>
    <t>呼び径</t>
    <rPh sb="0" eb="1">
      <t>ヨ</t>
    </rPh>
    <rPh sb="2" eb="3">
      <t>ケイ</t>
    </rPh>
    <phoneticPr fontId="18"/>
  </si>
  <si>
    <t>一時的使用の許容流量（m3/h）</t>
    <phoneticPr fontId="18"/>
  </si>
  <si>
    <t>適正使用流量範囲（m3/h）</t>
    <rPh sb="0" eb="2">
      <t>テキセイ</t>
    </rPh>
    <rPh sb="2" eb="4">
      <t>シヨウ</t>
    </rPh>
    <rPh sb="4" eb="6">
      <t>リュウリョウ</t>
    </rPh>
    <rPh sb="6" eb="8">
      <t>ハンイ</t>
    </rPh>
    <phoneticPr fontId="18"/>
  </si>
  <si>
    <t>（mm）</t>
    <phoneticPr fontId="18"/>
  </si>
  <si>
    <t>（m3/h）</t>
    <phoneticPr fontId="18"/>
  </si>
  <si>
    <t>毎分流量</t>
    <rPh sb="0" eb="2">
      <t>マイフン</t>
    </rPh>
    <rPh sb="2" eb="4">
      <t>リュウリョウ</t>
    </rPh>
    <phoneticPr fontId="18"/>
  </si>
  <si>
    <t>毎時流量</t>
    <rPh sb="0" eb="2">
      <t>マイジ</t>
    </rPh>
    <rPh sb="2" eb="4">
      <t>リュウリョウ</t>
    </rPh>
    <phoneticPr fontId="18"/>
  </si>
  <si>
    <t>－</t>
    <phoneticPr fontId="18"/>
  </si>
  <si>
    <t>シャワー</t>
  </si>
  <si>
    <t>16～20</t>
    <phoneticPr fontId="18"/>
  </si>
  <si>
    <t>21～30</t>
    <phoneticPr fontId="18"/>
  </si>
  <si>
    <t>Q=42N^0.33</t>
    <phoneticPr fontId="18"/>
  </si>
  <si>
    <t>Q=19N^0.67</t>
    <phoneticPr fontId="18"/>
  </si>
  <si>
    <t>用具</t>
    <rPh sb="0" eb="2">
      <t>ヨウグ</t>
    </rPh>
    <phoneticPr fontId="18"/>
  </si>
  <si>
    <t>浴槽（洋式）</t>
    <rPh sb="0" eb="2">
      <t>ヨクソウ</t>
    </rPh>
    <rPh sb="3" eb="5">
      <t>ヨウシキ</t>
    </rPh>
    <phoneticPr fontId="20"/>
  </si>
  <si>
    <t>分岐水栓</t>
    <rPh sb="0" eb="2">
      <t>ブンキ</t>
    </rPh>
    <rPh sb="2" eb="4">
      <t>スイセン</t>
    </rPh>
    <phoneticPr fontId="18"/>
  </si>
  <si>
    <t>実数</t>
    <rPh sb="0" eb="2">
      <t>ジッスウ</t>
    </rPh>
    <phoneticPr fontId="18"/>
  </si>
  <si>
    <t>水理計算上の数</t>
    <rPh sb="0" eb="2">
      <t>スイリ</t>
    </rPh>
    <rPh sb="2" eb="5">
      <t>ケイサンジョウ</t>
    </rPh>
    <rPh sb="6" eb="7">
      <t>カズ</t>
    </rPh>
    <phoneticPr fontId="18"/>
  </si>
  <si>
    <t>給水装置設計施工指針（日水協沖縄支部）P329</t>
    <rPh sb="0" eb="2">
      <t>キュウスイ</t>
    </rPh>
    <rPh sb="2" eb="4">
      <t>ソウチ</t>
    </rPh>
    <rPh sb="4" eb="6">
      <t>セッケイ</t>
    </rPh>
    <rPh sb="6" eb="8">
      <t>セコウ</t>
    </rPh>
    <rPh sb="8" eb="10">
      <t>シシン</t>
    </rPh>
    <rPh sb="11" eb="13">
      <t>ニッスイ</t>
    </rPh>
    <rPh sb="14" eb="16">
      <t>オキナワ</t>
    </rPh>
    <rPh sb="16" eb="18">
      <t>シブ</t>
    </rPh>
    <phoneticPr fontId="18"/>
  </si>
  <si>
    <t>１．総給水用具数から、水理計算の対象とする同時使用給水用具数を確認する。</t>
    <rPh sb="2" eb="3">
      <t>ソウ</t>
    </rPh>
    <rPh sb="3" eb="5">
      <t>キュウスイ</t>
    </rPh>
    <rPh sb="5" eb="7">
      <t>ヨウグ</t>
    </rPh>
    <rPh sb="7" eb="8">
      <t>スウ</t>
    </rPh>
    <rPh sb="11" eb="13">
      <t>スイリ</t>
    </rPh>
    <rPh sb="13" eb="15">
      <t>ケイサン</t>
    </rPh>
    <rPh sb="16" eb="18">
      <t>タイショウ</t>
    </rPh>
    <rPh sb="21" eb="23">
      <t>ドウジ</t>
    </rPh>
    <rPh sb="23" eb="25">
      <t>シヨウ</t>
    </rPh>
    <rPh sb="25" eb="27">
      <t>キュウスイ</t>
    </rPh>
    <rPh sb="27" eb="29">
      <t>ヨウグ</t>
    </rPh>
    <rPh sb="29" eb="30">
      <t>スウ</t>
    </rPh>
    <rPh sb="31" eb="33">
      <t>カクニン</t>
    </rPh>
    <phoneticPr fontId="18"/>
  </si>
  <si>
    <t>２．給水用具のうち、同時使用が想定される用具を所定の数選定する。</t>
    <rPh sb="2" eb="4">
      <t>キュウスイ</t>
    </rPh>
    <rPh sb="4" eb="6">
      <t>ヨウグ</t>
    </rPh>
    <rPh sb="10" eb="12">
      <t>ドウジ</t>
    </rPh>
    <rPh sb="12" eb="14">
      <t>シヨウ</t>
    </rPh>
    <rPh sb="15" eb="17">
      <t>ソウテイ</t>
    </rPh>
    <rPh sb="20" eb="22">
      <t>ヨウグ</t>
    </rPh>
    <rPh sb="23" eb="25">
      <t>ショテイ</t>
    </rPh>
    <rPh sb="26" eb="27">
      <t>カズ</t>
    </rPh>
    <rPh sb="27" eb="29">
      <t>センテイ</t>
    </rPh>
    <phoneticPr fontId="18"/>
  </si>
  <si>
    <t>同時使用</t>
    <rPh sb="0" eb="2">
      <t>ドウジ</t>
    </rPh>
    <rPh sb="2" eb="4">
      <t>シヨウ</t>
    </rPh>
    <phoneticPr fontId="18"/>
  </si>
  <si>
    <t>使用</t>
    <rPh sb="0" eb="2">
      <t>シヨウ</t>
    </rPh>
    <phoneticPr fontId="18"/>
  </si>
  <si>
    <t>（総給水用具数の数え方の例）</t>
    <rPh sb="1" eb="2">
      <t>ソウ</t>
    </rPh>
    <rPh sb="2" eb="4">
      <t>キュウスイ</t>
    </rPh>
    <rPh sb="4" eb="6">
      <t>ヨウグ</t>
    </rPh>
    <rPh sb="6" eb="7">
      <t>スウ</t>
    </rPh>
    <rPh sb="8" eb="9">
      <t>カゾ</t>
    </rPh>
    <rPh sb="10" eb="11">
      <t>カタ</t>
    </rPh>
    <rPh sb="12" eb="13">
      <t>レイ</t>
    </rPh>
    <phoneticPr fontId="18"/>
  </si>
  <si>
    <t>（同時使用４栓の場合の選定例）</t>
    <rPh sb="1" eb="3">
      <t>ドウジ</t>
    </rPh>
    <rPh sb="3" eb="5">
      <t>シヨウ</t>
    </rPh>
    <rPh sb="6" eb="7">
      <t>セン</t>
    </rPh>
    <rPh sb="8" eb="10">
      <t>バアイ</t>
    </rPh>
    <rPh sb="11" eb="13">
      <t>センテイ</t>
    </rPh>
    <rPh sb="13" eb="14">
      <t>レイ</t>
    </rPh>
    <phoneticPr fontId="18"/>
  </si>
  <si>
    <t>同時使用４栓の場合、44L/minを標準とする</t>
    <rPh sb="0" eb="2">
      <t>ドウジ</t>
    </rPh>
    <rPh sb="2" eb="4">
      <t>シヨウ</t>
    </rPh>
    <rPh sb="5" eb="6">
      <t>セン</t>
    </rPh>
    <rPh sb="7" eb="9">
      <t>バアイ</t>
    </rPh>
    <rPh sb="18" eb="20">
      <t>ヒョウジュン</t>
    </rPh>
    <phoneticPr fontId="18"/>
  </si>
  <si>
    <t>一般的な住宅における計画使用水量は、</t>
    <rPh sb="0" eb="2">
      <t>イッパン</t>
    </rPh>
    <rPh sb="2" eb="3">
      <t>テキ</t>
    </rPh>
    <rPh sb="4" eb="6">
      <t>ジュウタク</t>
    </rPh>
    <rPh sb="10" eb="12">
      <t>ケイカク</t>
    </rPh>
    <rPh sb="12" eb="14">
      <t>シヨウ</t>
    </rPh>
    <rPh sb="14" eb="16">
      <t>スイリョウ</t>
    </rPh>
    <phoneticPr fontId="18"/>
  </si>
  <si>
    <t>同時使用３栓の場合、36L/min</t>
    <rPh sb="0" eb="2">
      <t>ドウジ</t>
    </rPh>
    <rPh sb="2" eb="4">
      <t>シヨウ</t>
    </rPh>
    <rPh sb="5" eb="6">
      <t>セン</t>
    </rPh>
    <rPh sb="7" eb="9">
      <t>バアイ</t>
    </rPh>
    <rPh sb="10" eb="11">
      <t>スイリョウ</t>
    </rPh>
    <phoneticPr fontId="18"/>
  </si>
  <si>
    <t>M</t>
    <phoneticPr fontId="18"/>
  </si>
  <si>
    <t>用具(1)</t>
    <rPh sb="0" eb="2">
      <t>ヨウグ</t>
    </rPh>
    <phoneticPr fontId="18"/>
  </si>
  <si>
    <t>用具(2)</t>
  </si>
  <si>
    <t>用具(2)</t>
    <rPh sb="0" eb="2">
      <t>ヨウグ</t>
    </rPh>
    <phoneticPr fontId="18"/>
  </si>
  <si>
    <t>用具(3)</t>
  </si>
  <si>
    <t>用具(3)</t>
    <rPh sb="0" eb="2">
      <t>ヨウグ</t>
    </rPh>
    <phoneticPr fontId="18"/>
  </si>
  <si>
    <t>分岐1</t>
    <rPh sb="0" eb="2">
      <t>ブンキ</t>
    </rPh>
    <phoneticPr fontId="18"/>
  </si>
  <si>
    <t>分岐2</t>
    <rPh sb="0" eb="2">
      <t>ブンキ</t>
    </rPh>
    <phoneticPr fontId="18"/>
  </si>
  <si>
    <t>分岐3</t>
    <rPh sb="0" eb="2">
      <t>ブンキ</t>
    </rPh>
    <phoneticPr fontId="18"/>
  </si>
  <si>
    <t>(1)</t>
    <phoneticPr fontId="18"/>
  </si>
  <si>
    <t>(2)</t>
    <phoneticPr fontId="18"/>
  </si>
  <si>
    <t>(3)</t>
    <phoneticPr fontId="18"/>
  </si>
  <si>
    <t>(4)</t>
    <phoneticPr fontId="18"/>
  </si>
  <si>
    <t>メーター</t>
    <phoneticPr fontId="18"/>
  </si>
  <si>
    <t>※サドル分水栓から分岐点が遠い順に、同時に使用するであろう用具を「３つ」まで選択してください</t>
    <rPh sb="9" eb="11">
      <t>ブンキ</t>
    </rPh>
    <rPh sb="11" eb="12">
      <t>テン</t>
    </rPh>
    <rPh sb="13" eb="14">
      <t>トオ</t>
    </rPh>
    <phoneticPr fontId="18"/>
  </si>
  <si>
    <t>（Ｌ/min）</t>
    <phoneticPr fontId="18"/>
  </si>
  <si>
    <t>用具(1)</t>
    <phoneticPr fontId="18"/>
  </si>
  <si>
    <t>台所流し</t>
    <rPh sb="0" eb="2">
      <t>ダイドコロ</t>
    </rPh>
    <rPh sb="2" eb="3">
      <t>ナガ</t>
    </rPh>
    <phoneticPr fontId="18"/>
  </si>
  <si>
    <t>洗濯流し</t>
    <rPh sb="0" eb="2">
      <t>センタク</t>
    </rPh>
    <rPh sb="2" eb="3">
      <t>ナガ</t>
    </rPh>
    <phoneticPr fontId="18"/>
  </si>
  <si>
    <t>－</t>
    <phoneticPr fontId="18"/>
  </si>
  <si>
    <t>①＋②</t>
    <phoneticPr fontId="18"/>
  </si>
  <si>
    <t>同時使用する用具の配管模式図</t>
    <rPh sb="0" eb="2">
      <t>ドウジ</t>
    </rPh>
    <rPh sb="2" eb="4">
      <t>シヨウ</t>
    </rPh>
    <rPh sb="6" eb="8">
      <t>ヨウグ</t>
    </rPh>
    <rPh sb="9" eb="11">
      <t>ハイカン</t>
    </rPh>
    <rPh sb="11" eb="14">
      <t>モシキズ</t>
    </rPh>
    <phoneticPr fontId="18"/>
  </si>
  <si>
    <t>（同時使用しない用具は省略）</t>
    <rPh sb="1" eb="3">
      <t>ドウジ</t>
    </rPh>
    <rPh sb="3" eb="5">
      <t>シヨウ</t>
    </rPh>
    <rPh sb="8" eb="10">
      <t>ヨウグ</t>
    </rPh>
    <rPh sb="11" eb="13">
      <t>ショウリャク</t>
    </rPh>
    <phoneticPr fontId="18"/>
  </si>
  <si>
    <t>（ｍ）</t>
    <phoneticPr fontId="18"/>
  </si>
  <si>
    <t>（L/min）</t>
    <phoneticPr fontId="18"/>
  </si>
  <si>
    <t>（ｍｍ）</t>
    <phoneticPr fontId="18"/>
  </si>
  <si>
    <t>（0/00)</t>
    <phoneticPr fontId="18"/>
  </si>
  <si>
    <t>（ｍ）</t>
    <phoneticPr fontId="18"/>
  </si>
  <si>
    <t>（ｍ3/sec）</t>
    <phoneticPr fontId="18"/>
  </si>
  <si>
    <t>（ｍ2）</t>
    <phoneticPr fontId="18"/>
  </si>
  <si>
    <t>（ｍ/sec）</t>
    <phoneticPr fontId="18"/>
  </si>
  <si>
    <t>A</t>
    <phoneticPr fontId="18"/>
  </si>
  <si>
    <t>B</t>
    <phoneticPr fontId="18"/>
  </si>
  <si>
    <t>a</t>
    <phoneticPr fontId="18"/>
  </si>
  <si>
    <t>・・・③</t>
    <phoneticPr fontId="18"/>
  </si>
  <si>
    <t>b</t>
    <phoneticPr fontId="18"/>
  </si>
  <si>
    <t>C</t>
    <phoneticPr fontId="18"/>
  </si>
  <si>
    <t>・・・④</t>
    <phoneticPr fontId="18"/>
  </si>
  <si>
    <t>・・・③＋④</t>
    <phoneticPr fontId="18"/>
  </si>
  <si>
    <t>・・・⑤</t>
    <phoneticPr fontId="18"/>
  </si>
  <si>
    <t>量水器から分水までの水頭</t>
    <rPh sb="0" eb="3">
      <t>リョウスイキ</t>
    </rPh>
    <rPh sb="5" eb="7">
      <t>ブンスイ</t>
    </rPh>
    <rPh sb="10" eb="12">
      <t>スイトウ</t>
    </rPh>
    <phoneticPr fontId="18"/>
  </si>
  <si>
    <t>よって、サドル分水における全所要水頭は、</t>
    <rPh sb="7" eb="9">
      <t>ブンスイ</t>
    </rPh>
    <rPh sb="13" eb="14">
      <t>ゼン</t>
    </rPh>
    <rPh sb="14" eb="16">
      <t>ショヨウ</t>
    </rPh>
    <rPh sb="16" eb="18">
      <t>スイトウ</t>
    </rPh>
    <phoneticPr fontId="18"/>
  </si>
  <si>
    <t>（Mpa）</t>
    <phoneticPr fontId="18"/>
  </si>
  <si>
    <t>（m3/h）</t>
    <phoneticPr fontId="18"/>
  </si>
  <si>
    <t>～</t>
    <phoneticPr fontId="18"/>
  </si>
  <si>
    <t>～</t>
    <phoneticPr fontId="18"/>
  </si>
  <si>
    <t>羽根車式</t>
    <phoneticPr fontId="18"/>
  </si>
  <si>
    <t>～</t>
    <phoneticPr fontId="18"/>
  </si>
  <si>
    <t>たて型軸流</t>
    <phoneticPr fontId="18"/>
  </si>
  <si>
    <t>～</t>
    <phoneticPr fontId="18"/>
  </si>
  <si>
    <t>羽根車式</t>
    <phoneticPr fontId="18"/>
  </si>
  <si>
    <t>計画使用水量（Ｌ/min）</t>
    <rPh sb="0" eb="2">
      <t>ケイカク</t>
    </rPh>
    <rPh sb="2" eb="4">
      <t>シヨウ</t>
    </rPh>
    <rPh sb="4" eb="6">
      <t>スイリョウ</t>
    </rPh>
    <phoneticPr fontId="18"/>
  </si>
  <si>
    <t>対応する給水用具の口径（mm）</t>
    <rPh sb="0" eb="2">
      <t>タイオウ</t>
    </rPh>
    <rPh sb="4" eb="6">
      <t>キュウスイ</t>
    </rPh>
    <rPh sb="6" eb="8">
      <t>ヨウグ</t>
    </rPh>
    <rPh sb="9" eb="11">
      <t>コウケイ</t>
    </rPh>
    <phoneticPr fontId="18"/>
  </si>
  <si>
    <t>13～20</t>
    <phoneticPr fontId="18"/>
  </si>
  <si>
    <t>洗面器</t>
    <rPh sb="0" eb="3">
      <t>センメンキ</t>
    </rPh>
    <phoneticPr fontId="18"/>
  </si>
  <si>
    <t>シャワー</t>
    <phoneticPr fontId="18"/>
  </si>
  <si>
    <t>手洗器</t>
    <rPh sb="0" eb="2">
      <t>テアラ</t>
    </rPh>
    <rPh sb="2" eb="3">
      <t>キ</t>
    </rPh>
    <phoneticPr fontId="18"/>
  </si>
  <si>
    <t>散水栓</t>
    <rPh sb="0" eb="2">
      <t>サンスイ</t>
    </rPh>
    <rPh sb="2" eb="3">
      <t>セン</t>
    </rPh>
    <phoneticPr fontId="18"/>
  </si>
  <si>
    <t>小便器（洗浄タンク）</t>
    <rPh sb="0" eb="3">
      <t>ショウベンキ</t>
    </rPh>
    <rPh sb="4" eb="6">
      <t>センジョウ</t>
    </rPh>
    <phoneticPr fontId="18"/>
  </si>
  <si>
    <t>小便器（洗浄弁）</t>
    <rPh sb="4" eb="6">
      <t>センジョウ</t>
    </rPh>
    <rPh sb="6" eb="7">
      <t>ベン</t>
    </rPh>
    <phoneticPr fontId="18"/>
  </si>
  <si>
    <t>大便器（洗浄タンク）</t>
    <rPh sb="0" eb="3">
      <t>ダイベンキ</t>
    </rPh>
    <rPh sb="4" eb="6">
      <t>センジョウ</t>
    </rPh>
    <phoneticPr fontId="18"/>
  </si>
  <si>
    <t>大便器（洗浄弁）</t>
    <rPh sb="4" eb="6">
      <t>センジョウ</t>
    </rPh>
    <rPh sb="6" eb="7">
      <t>ベン</t>
    </rPh>
    <phoneticPr fontId="18"/>
  </si>
  <si>
    <t>浴槽（和式）</t>
    <rPh sb="0" eb="2">
      <t>ヨクソウ</t>
    </rPh>
    <rPh sb="3" eb="5">
      <t>ワシキ</t>
    </rPh>
    <phoneticPr fontId="18"/>
  </si>
  <si>
    <t>13～20</t>
    <phoneticPr fontId="18"/>
  </si>
  <si>
    <t>浴槽（洋式）</t>
    <rPh sb="3" eb="5">
      <t>ヨウシキ</t>
    </rPh>
    <phoneticPr fontId="18"/>
  </si>
  <si>
    <t>20～25</t>
    <phoneticPr fontId="18"/>
  </si>
  <si>
    <t>消火栓（小型）</t>
    <rPh sb="0" eb="3">
      <t>ショウカセン</t>
    </rPh>
    <rPh sb="4" eb="5">
      <t>ショウ</t>
    </rPh>
    <rPh sb="5" eb="6">
      <t>ガタ</t>
    </rPh>
    <phoneticPr fontId="18"/>
  </si>
  <si>
    <t>40～50</t>
    <phoneticPr fontId="18"/>
  </si>
  <si>
    <t>洗車</t>
    <rPh sb="0" eb="2">
      <t>センシャ</t>
    </rPh>
    <phoneticPr fontId="18"/>
  </si>
  <si>
    <t>追記</t>
    <rPh sb="0" eb="2">
      <t>ツイキ</t>
    </rPh>
    <phoneticPr fontId="18"/>
  </si>
  <si>
    <t>直接入力</t>
    <rPh sb="0" eb="2">
      <t>チョクセツ</t>
    </rPh>
    <rPh sb="2" eb="4">
      <t>ニュウリョク</t>
    </rPh>
    <phoneticPr fontId="18"/>
  </si>
  <si>
    <t>プルダウンリスト選択</t>
    <rPh sb="8" eb="10">
      <t>センタク</t>
    </rPh>
    <phoneticPr fontId="18"/>
  </si>
  <si>
    <t>※サドル分水栓から分岐点が遠い順に、同時に使用するであろう用具を「２つ」まで選択してください</t>
    <rPh sb="9" eb="11">
      <t>ブンキ</t>
    </rPh>
    <rPh sb="11" eb="12">
      <t>テン</t>
    </rPh>
    <rPh sb="13" eb="14">
      <t>トオ</t>
    </rPh>
    <phoneticPr fontId="18"/>
  </si>
  <si>
    <t>・・・⑦</t>
    <phoneticPr fontId="18"/>
  </si>
  <si>
    <t>・・・⑤＋⑥＋⑦</t>
    <phoneticPr fontId="18"/>
  </si>
  <si>
    <t>・・・③＋④＋⑤</t>
    <phoneticPr fontId="18"/>
  </si>
  <si>
    <t>用具(4)</t>
  </si>
  <si>
    <t>※サドル分水栓から分岐点が遠い順に、同時に使用するであろう用具を「４つ」まで選択してください</t>
    <rPh sb="9" eb="11">
      <t>ブンキ</t>
    </rPh>
    <rPh sb="11" eb="12">
      <t>テン</t>
    </rPh>
    <rPh sb="13" eb="14">
      <t>トオ</t>
    </rPh>
    <phoneticPr fontId="18"/>
  </si>
  <si>
    <t>D</t>
    <phoneticPr fontId="18"/>
  </si>
  <si>
    <t>c</t>
    <phoneticPr fontId="18"/>
  </si>
  <si>
    <t>よって、</t>
    <phoneticPr fontId="18"/>
  </si>
  <si>
    <t>・・・⑥</t>
    <phoneticPr fontId="18"/>
  </si>
  <si>
    <t>・・・⑤＋⑥</t>
    <phoneticPr fontId="18"/>
  </si>
  <si>
    <t>・・・⑦</t>
    <phoneticPr fontId="18"/>
  </si>
  <si>
    <t>・・・⑨</t>
    <phoneticPr fontId="18"/>
  </si>
  <si>
    <t>・・・⑦＋⑧＋⑨</t>
    <phoneticPr fontId="18"/>
  </si>
  <si>
    <t>戸</t>
    <rPh sb="0" eb="1">
      <t>コ</t>
    </rPh>
    <phoneticPr fontId="18"/>
  </si>
  <si>
    <t>C</t>
    <phoneticPr fontId="18"/>
  </si>
  <si>
    <t>D</t>
    <phoneticPr fontId="18"/>
  </si>
  <si>
    <t>c</t>
    <phoneticPr fontId="18"/>
  </si>
  <si>
    <t>までの水頭は</t>
    <phoneticPr fontId="18"/>
  </si>
  <si>
    <t>・・・⑤</t>
    <phoneticPr fontId="18"/>
  </si>
  <si>
    <t>・・・③＋⑤</t>
    <phoneticPr fontId="18"/>
  </si>
  <si>
    <t>・・・④＋⑥</t>
    <phoneticPr fontId="18"/>
  </si>
  <si>
    <t>④</t>
    <phoneticPr fontId="18"/>
  </si>
  <si>
    <t>⑥</t>
    <phoneticPr fontId="18"/>
  </si>
  <si>
    <t>⑧</t>
    <phoneticPr fontId="18"/>
  </si>
  <si>
    <t>　</t>
    <phoneticPr fontId="18"/>
  </si>
  <si>
    <t>分岐水栓や散水栓は、複数あってもそれぞれ１つとカウントする</t>
    <phoneticPr fontId="18"/>
  </si>
  <si>
    <t>【４栓タイプ２】</t>
    <phoneticPr fontId="18"/>
  </si>
  <si>
    <t>【４栓タイプ１】</t>
    <phoneticPr fontId="18"/>
  </si>
  <si>
    <t>↖口径変化点（例）</t>
    <rPh sb="1" eb="3">
      <t>コウケイ</t>
    </rPh>
    <rPh sb="3" eb="6">
      <t>ヘンカテン</t>
    </rPh>
    <rPh sb="7" eb="8">
      <t>レイ</t>
    </rPh>
    <phoneticPr fontId="18"/>
  </si>
  <si>
    <t>↖立上り根元（例）</t>
    <rPh sb="1" eb="3">
      <t>タチアガ</t>
    </rPh>
    <rPh sb="4" eb="6">
      <t>ネモト</t>
    </rPh>
    <rPh sb="7" eb="8">
      <t>レイ</t>
    </rPh>
    <phoneticPr fontId="18"/>
  </si>
  <si>
    <t>サドル分水における全所要水頭の算定</t>
    <rPh sb="9" eb="10">
      <t>ゼン</t>
    </rPh>
    <rPh sb="10" eb="12">
      <t>ショヨウ</t>
    </rPh>
    <phoneticPr fontId="18"/>
  </si>
  <si>
    <t>１．同時使用する給水用具をプルダウンリストから選択する</t>
    <rPh sb="2" eb="4">
      <t>ドウジ</t>
    </rPh>
    <rPh sb="4" eb="6">
      <t>シヨウ</t>
    </rPh>
    <rPh sb="8" eb="10">
      <t>キュウスイ</t>
    </rPh>
    <rPh sb="10" eb="12">
      <t>ヨウグ</t>
    </rPh>
    <rPh sb="23" eb="25">
      <t>センタク</t>
    </rPh>
    <phoneticPr fontId="18"/>
  </si>
  <si>
    <t>２．各分岐点に任意の記号（例a、b．．．）を設定する</t>
    <rPh sb="2" eb="3">
      <t>カク</t>
    </rPh>
    <rPh sb="3" eb="5">
      <t>ブンキ</t>
    </rPh>
    <rPh sb="5" eb="6">
      <t>テン</t>
    </rPh>
    <rPh sb="7" eb="9">
      <t>ニンイ</t>
    </rPh>
    <rPh sb="10" eb="12">
      <t>キゴウ</t>
    </rPh>
    <rPh sb="13" eb="14">
      <t>レイ</t>
    </rPh>
    <rPh sb="22" eb="24">
      <t>セッテイ</t>
    </rPh>
    <phoneticPr fontId="18"/>
  </si>
  <si>
    <t>３．各用具の立ち上がり根元（もしくは口径の変化点）に任意の記号（例A、B．．．）を設定する</t>
    <rPh sb="2" eb="3">
      <t>カク</t>
    </rPh>
    <rPh sb="3" eb="5">
      <t>ヨウグ</t>
    </rPh>
    <rPh sb="6" eb="7">
      <t>タ</t>
    </rPh>
    <rPh sb="8" eb="9">
      <t>ア</t>
    </rPh>
    <rPh sb="11" eb="13">
      <t>ネモト</t>
    </rPh>
    <rPh sb="18" eb="20">
      <t>コウケイ</t>
    </rPh>
    <rPh sb="21" eb="23">
      <t>ヘンカ</t>
    </rPh>
    <rPh sb="23" eb="24">
      <t>テン</t>
    </rPh>
    <rPh sb="26" eb="28">
      <t>ニンイ</t>
    </rPh>
    <rPh sb="29" eb="31">
      <t>キゴウ</t>
    </rPh>
    <rPh sb="32" eb="33">
      <t>レイ</t>
    </rPh>
    <rPh sb="41" eb="43">
      <t>セッテイ</t>
    </rPh>
    <phoneticPr fontId="18"/>
  </si>
  <si>
    <t>４．各分岐点における損失水頭を算定する</t>
    <rPh sb="2" eb="3">
      <t>カク</t>
    </rPh>
    <rPh sb="3" eb="5">
      <t>ブンキ</t>
    </rPh>
    <rPh sb="5" eb="6">
      <t>テン</t>
    </rPh>
    <rPh sb="10" eb="12">
      <t>ソンシツ</t>
    </rPh>
    <rPh sb="12" eb="14">
      <t>スイトウ</t>
    </rPh>
    <rPh sb="15" eb="17">
      <t>サンテイ</t>
    </rPh>
    <phoneticPr fontId="18"/>
  </si>
  <si>
    <t>　４－１．各用具から直前の分岐点までの管延長を計上する（例 L1+L2+L3）</t>
    <rPh sb="5" eb="6">
      <t>カク</t>
    </rPh>
    <rPh sb="6" eb="8">
      <t>ヨウグ</t>
    </rPh>
    <rPh sb="10" eb="12">
      <t>チョクゼン</t>
    </rPh>
    <rPh sb="13" eb="16">
      <t>ブンキテン</t>
    </rPh>
    <rPh sb="19" eb="20">
      <t>カン</t>
    </rPh>
    <rPh sb="20" eb="22">
      <t>エンチョウ</t>
    </rPh>
    <rPh sb="23" eb="25">
      <t>ケイジョウ</t>
    </rPh>
    <rPh sb="28" eb="29">
      <t>レイ</t>
    </rPh>
    <phoneticPr fontId="18"/>
  </si>
  <si>
    <r>
      <t>　４－２．各用具から直前の分岐点までの高さの変化を計上する（例 H1）</t>
    </r>
    <r>
      <rPr>
        <sz val="14"/>
        <color rgb="FFFF0000"/>
        <rFont val="ＭＳ Ｐゴシック"/>
        <family val="3"/>
        <charset val="128"/>
      </rPr>
      <t>※重要※</t>
    </r>
    <rPh sb="5" eb="6">
      <t>カク</t>
    </rPh>
    <rPh sb="6" eb="8">
      <t>ヨウグ</t>
    </rPh>
    <rPh sb="10" eb="12">
      <t>チョクゼン</t>
    </rPh>
    <rPh sb="13" eb="16">
      <t>ブンキテン</t>
    </rPh>
    <rPh sb="19" eb="20">
      <t>タカ</t>
    </rPh>
    <rPh sb="22" eb="24">
      <t>ヘンカ</t>
    </rPh>
    <rPh sb="25" eb="27">
      <t>ケイジョウ</t>
    </rPh>
    <rPh sb="30" eb="31">
      <t>レイ</t>
    </rPh>
    <rPh sb="36" eb="38">
      <t>ジュウヨウ</t>
    </rPh>
    <phoneticPr fontId="18"/>
  </si>
  <si>
    <t>５．最初の分岐点（例b）から量水器までの区間の水頭を算定する</t>
    <rPh sb="2" eb="4">
      <t>サイショ</t>
    </rPh>
    <rPh sb="5" eb="8">
      <t>ブンキテン</t>
    </rPh>
    <rPh sb="9" eb="10">
      <t>レイ</t>
    </rPh>
    <rPh sb="14" eb="17">
      <t>リョウスイキ</t>
    </rPh>
    <rPh sb="20" eb="22">
      <t>クカン</t>
    </rPh>
    <rPh sb="23" eb="25">
      <t>スイトウ</t>
    </rPh>
    <rPh sb="26" eb="28">
      <t>サンテイ</t>
    </rPh>
    <phoneticPr fontId="18"/>
  </si>
  <si>
    <t>　　（ただし、量水器直後に下り管がある場合、これの高さ変化は計上しない）</t>
    <rPh sb="30" eb="32">
      <t>ケイジョウ</t>
    </rPh>
    <phoneticPr fontId="18"/>
  </si>
  <si>
    <t>６．量水器からサドル分水間の損失水頭を算定する</t>
    <rPh sb="2" eb="5">
      <t>リョウスイキ</t>
    </rPh>
    <rPh sb="10" eb="12">
      <t>ブンスイ</t>
    </rPh>
    <rPh sb="12" eb="13">
      <t>カン</t>
    </rPh>
    <rPh sb="14" eb="16">
      <t>ソンシツ</t>
    </rPh>
    <rPh sb="16" eb="18">
      <t>スイトウ</t>
    </rPh>
    <rPh sb="19" eb="21">
      <t>サンテイ</t>
    </rPh>
    <phoneticPr fontId="18"/>
  </si>
  <si>
    <t>　　（配水管の土被りに応じて適切な高さを計上する）</t>
    <rPh sb="3" eb="6">
      <t>ハイスイカン</t>
    </rPh>
    <rPh sb="7" eb="9">
      <t>ドカブ</t>
    </rPh>
    <rPh sb="11" eb="12">
      <t>オウ</t>
    </rPh>
    <rPh sb="14" eb="16">
      <t>テキセツ</t>
    </rPh>
    <rPh sb="17" eb="18">
      <t>タカ</t>
    </rPh>
    <rPh sb="20" eb="22">
      <t>ケイジョウ</t>
    </rPh>
    <phoneticPr fontId="18"/>
  </si>
  <si>
    <t>←H1，L1</t>
    <phoneticPr fontId="18"/>
  </si>
  <si>
    <t>L2↘</t>
    <phoneticPr fontId="18"/>
  </si>
  <si>
    <t>L3→</t>
    <phoneticPr fontId="18"/>
  </si>
  <si>
    <t>よって、総給水用具数11、同時使用給水用具数４で計算する</t>
    <rPh sb="4" eb="5">
      <t>ソウ</t>
    </rPh>
    <rPh sb="5" eb="7">
      <t>キュウスイ</t>
    </rPh>
    <rPh sb="7" eb="9">
      <t>ヨウグ</t>
    </rPh>
    <rPh sb="9" eb="10">
      <t>スウ</t>
    </rPh>
    <rPh sb="13" eb="15">
      <t>ドウジ</t>
    </rPh>
    <rPh sb="15" eb="17">
      <t>シヨウ</t>
    </rPh>
    <rPh sb="17" eb="19">
      <t>キュウスイ</t>
    </rPh>
    <rPh sb="19" eb="21">
      <t>ヨウグ</t>
    </rPh>
    <rPh sb="21" eb="22">
      <t>スウ</t>
    </rPh>
    <rPh sb="24" eb="26">
      <t>ケイサン</t>
    </rPh>
    <phoneticPr fontId="18"/>
  </si>
  <si>
    <t>←下り管</t>
    <rPh sb="1" eb="2">
      <t>クダ</t>
    </rPh>
    <rPh sb="3" eb="4">
      <t>カン</t>
    </rPh>
    <phoneticPr fontId="18"/>
  </si>
  <si>
    <t>５．最初の分岐点（例c）から量水器までの区間の水頭を算定する</t>
    <rPh sb="2" eb="4">
      <t>サイショ</t>
    </rPh>
    <rPh sb="5" eb="8">
      <t>ブンキテン</t>
    </rPh>
    <rPh sb="9" eb="10">
      <t>レイ</t>
    </rPh>
    <rPh sb="14" eb="17">
      <t>リョウスイキ</t>
    </rPh>
    <rPh sb="20" eb="22">
      <t>クカン</t>
    </rPh>
    <rPh sb="23" eb="25">
      <t>スイトウ</t>
    </rPh>
    <rPh sb="26" eb="28">
      <t>サンテイ</t>
    </rPh>
    <phoneticPr fontId="18"/>
  </si>
  <si>
    <t>　　（別戸の量水器が並列してある場合、流量に注意すること）</t>
    <rPh sb="3" eb="4">
      <t>ベツ</t>
    </rPh>
    <rPh sb="4" eb="5">
      <t>コ</t>
    </rPh>
    <rPh sb="6" eb="9">
      <t>リョウスイキ</t>
    </rPh>
    <rPh sb="10" eb="12">
      <t>ヘイレツ</t>
    </rPh>
    <rPh sb="16" eb="18">
      <t>バアイ</t>
    </rPh>
    <rPh sb="19" eb="21">
      <t>リュウリョウ</t>
    </rPh>
    <rPh sb="22" eb="24">
      <t>チュウイ</t>
    </rPh>
    <phoneticPr fontId="18"/>
  </si>
  <si>
    <t>　　（別戸の量水器が並列してある場合、流量に注意する）</t>
    <rPh sb="3" eb="4">
      <t>ベツ</t>
    </rPh>
    <rPh sb="4" eb="5">
      <t>コ</t>
    </rPh>
    <rPh sb="6" eb="9">
      <t>リョウスイキ</t>
    </rPh>
    <rPh sb="10" eb="12">
      <t>ヘイレツ</t>
    </rPh>
    <rPh sb="16" eb="18">
      <t>バアイ</t>
    </rPh>
    <rPh sb="19" eb="21">
      <t>リュウリョウ</t>
    </rPh>
    <rPh sb="22" eb="24">
      <t>チュウイ</t>
    </rPh>
    <phoneticPr fontId="18"/>
  </si>
  <si>
    <t>　↑この間で口径の変化点がある場合</t>
    <rPh sb="4" eb="5">
      <t>カン</t>
    </rPh>
    <rPh sb="6" eb="8">
      <t>コウケイ</t>
    </rPh>
    <rPh sb="9" eb="11">
      <t>ヘンカ</t>
    </rPh>
    <rPh sb="11" eb="12">
      <t>テン</t>
    </rPh>
    <rPh sb="15" eb="17">
      <t>バアイ</t>
    </rPh>
    <phoneticPr fontId="18"/>
  </si>
  <si>
    <t>逆止付きシモクの損失</t>
    <rPh sb="0" eb="2">
      <t>ギャクシ</t>
    </rPh>
    <rPh sb="2" eb="3">
      <t>ツ</t>
    </rPh>
    <rPh sb="8" eb="10">
      <t>ソンシツ</t>
    </rPh>
    <phoneticPr fontId="18"/>
  </si>
  <si>
    <t>量水器の損失</t>
    <rPh sb="0" eb="3">
      <t>リョウスイキ</t>
    </rPh>
    <phoneticPr fontId="18"/>
  </si>
  <si>
    <t>鍵付き伸縮止水栓の損失</t>
    <rPh sb="0" eb="1">
      <t>カギ</t>
    </rPh>
    <rPh sb="1" eb="2">
      <t>ツ</t>
    </rPh>
    <rPh sb="3" eb="5">
      <t>シンシュク</t>
    </rPh>
    <rPh sb="5" eb="8">
      <t>シスイセン</t>
    </rPh>
    <phoneticPr fontId="18"/>
  </si>
  <si>
    <t>サドル分水栓の損失</t>
    <rPh sb="3" eb="5">
      <t>ブンスイ</t>
    </rPh>
    <rPh sb="5" eb="6">
      <t>セン</t>
    </rPh>
    <phoneticPr fontId="18"/>
  </si>
  <si>
    <t>　↑この間で口径の変化点がある場合の水頭</t>
    <rPh sb="4" eb="5">
      <t>カン</t>
    </rPh>
    <rPh sb="6" eb="8">
      <t>コウケイ</t>
    </rPh>
    <rPh sb="9" eb="11">
      <t>ヘンカ</t>
    </rPh>
    <rPh sb="11" eb="12">
      <t>テン</t>
    </rPh>
    <rPh sb="15" eb="17">
      <t>バアイ</t>
    </rPh>
    <rPh sb="18" eb="20">
      <t>スイトウ</t>
    </rPh>
    <phoneticPr fontId="18"/>
  </si>
  <si>
    <t>量水器の損失</t>
    <rPh sb="0" eb="3">
      <t>リョウスイキ</t>
    </rPh>
    <rPh sb="4" eb="6">
      <t>ソンシツ</t>
    </rPh>
    <phoneticPr fontId="18"/>
  </si>
  <si>
    <t>鍵付き伸縮止水栓の損失</t>
    <rPh sb="0" eb="1">
      <t>カギ</t>
    </rPh>
    <rPh sb="1" eb="2">
      <t>ツ</t>
    </rPh>
    <rPh sb="3" eb="5">
      <t>シンシュク</t>
    </rPh>
    <rPh sb="5" eb="8">
      <t>シスイセン</t>
    </rPh>
    <rPh sb="9" eb="11">
      <t>ソンシツ</t>
    </rPh>
    <phoneticPr fontId="18"/>
  </si>
  <si>
    <t>サドル分水栓の損失</t>
    <rPh sb="3" eb="5">
      <t>ブンスイ</t>
    </rPh>
    <rPh sb="5" eb="6">
      <t>セン</t>
    </rPh>
    <rPh sb="7" eb="9">
      <t>ソンシツ</t>
    </rPh>
    <phoneticPr fontId="18"/>
  </si>
  <si>
    <t>量水器から分水間の通過流量</t>
    <rPh sb="7" eb="8">
      <t>カン</t>
    </rPh>
    <rPh sb="9" eb="11">
      <t>ツウカ</t>
    </rPh>
    <rPh sb="11" eb="13">
      <t>リュウリョウ</t>
    </rPh>
    <phoneticPr fontId="18"/>
  </si>
  <si>
    <t>（L/min）</t>
    <phoneticPr fontId="18"/>
  </si>
  <si>
    <t>10戸未満の場合</t>
    <rPh sb="2" eb="3">
      <t>コ</t>
    </rPh>
    <rPh sb="3" eb="5">
      <t>ミマン</t>
    </rPh>
    <rPh sb="6" eb="8">
      <t>バアイ</t>
    </rPh>
    <phoneticPr fontId="18"/>
  </si>
  <si>
    <t>10戸以上600未満の場合</t>
    <rPh sb="2" eb="3">
      <t>コ</t>
    </rPh>
    <rPh sb="3" eb="5">
      <t>イジョウ</t>
    </rPh>
    <rPh sb="8" eb="10">
      <t>ミマン</t>
    </rPh>
    <rPh sb="11" eb="13">
      <t>バアイ</t>
    </rPh>
    <phoneticPr fontId="18"/>
  </si>
  <si>
    <t>　　　↑動水勾配計算式の展開</t>
    <rPh sb="4" eb="8">
      <t>ドウスイコウバイ</t>
    </rPh>
    <rPh sb="8" eb="11">
      <t>ケイサンシキ</t>
    </rPh>
    <rPh sb="12" eb="14">
      <t>テンカイ</t>
    </rPh>
    <phoneticPr fontId="18"/>
  </si>
  <si>
    <t>用具(4)</t>
    <rPh sb="0" eb="2">
      <t>ヨウグ</t>
    </rPh>
    <phoneticPr fontId="18"/>
  </si>
  <si>
    <t>３．選定した用具の配管状況（分岐状況）に応じて所定のシートで水理計算する（同時使用４栓の場合）。</t>
    <rPh sb="2" eb="4">
      <t>センテイ</t>
    </rPh>
    <rPh sb="6" eb="8">
      <t>ヨウグ</t>
    </rPh>
    <rPh sb="9" eb="11">
      <t>ハイカン</t>
    </rPh>
    <rPh sb="11" eb="13">
      <t>ジョウキョウ</t>
    </rPh>
    <rPh sb="14" eb="16">
      <t>ブンキ</t>
    </rPh>
    <rPh sb="16" eb="18">
      <t>ジョウキョウ</t>
    </rPh>
    <rPh sb="20" eb="21">
      <t>オウ</t>
    </rPh>
    <rPh sb="23" eb="25">
      <t>ショテイ</t>
    </rPh>
    <rPh sb="30" eb="32">
      <t>スイリ</t>
    </rPh>
    <rPh sb="32" eb="34">
      <t>ケイサン</t>
    </rPh>
    <rPh sb="37" eb="39">
      <t>ドウジ</t>
    </rPh>
    <rPh sb="39" eb="41">
      <t>シヨウ</t>
    </rPh>
    <rPh sb="42" eb="43">
      <t>セン</t>
    </rPh>
    <rPh sb="44" eb="46">
      <t>バアイ</t>
    </rPh>
    <phoneticPr fontId="18"/>
  </si>
  <si>
    <t>↓量水器が並列して別戸への分岐がある場合、入力する流量に注意（複数戸流量シートで算定）</t>
    <rPh sb="1" eb="4">
      <t>リョウスイキ</t>
    </rPh>
    <rPh sb="5" eb="7">
      <t>ヘイレツ</t>
    </rPh>
    <rPh sb="9" eb="10">
      <t>ベツ</t>
    </rPh>
    <rPh sb="10" eb="11">
      <t>コ</t>
    </rPh>
    <rPh sb="13" eb="15">
      <t>ブンキ</t>
    </rPh>
    <rPh sb="18" eb="20">
      <t>バアイ</t>
    </rPh>
    <rPh sb="21" eb="23">
      <t>ニュウリョク</t>
    </rPh>
    <rPh sb="25" eb="27">
      <t>リュウリョウ</t>
    </rPh>
    <rPh sb="28" eb="30">
      <t>チュウイ</t>
    </rPh>
    <rPh sb="31" eb="33">
      <t>フクスウ</t>
    </rPh>
    <rPh sb="33" eb="34">
      <t>コ</t>
    </rPh>
    <rPh sb="34" eb="36">
      <t>リュウリョウ</t>
    </rPh>
    <rPh sb="40" eb="42">
      <t>サンテイ</t>
    </rPh>
    <phoneticPr fontId="18"/>
  </si>
  <si>
    <t>窓口で確認した現地最小動水圧</t>
    <rPh sb="0" eb="2">
      <t>マドグチ</t>
    </rPh>
    <rPh sb="3" eb="5">
      <t>カクニン</t>
    </rPh>
    <rPh sb="7" eb="9">
      <t>ゲンチ</t>
    </rPh>
    <rPh sb="9" eb="11">
      <t>サイショウ</t>
    </rPh>
    <rPh sb="11" eb="12">
      <t>ドウ</t>
    </rPh>
    <rPh sb="12" eb="14">
      <t>スイアツ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</si>
</sst>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00_ "/>
    <numFmt numFmtId="177" formatCode="0.00_ "/>
    <numFmt numFmtId="178" formatCode="0.00_);[Red]\(0.00\)"/>
    <numFmt numFmtId="179" formatCode="0.0_);[Red]\(0.0\)"/>
    <numFmt numFmtId="180" formatCode="0_);[Red]\(0\)"/>
    <numFmt numFmtId="181" formatCode="#,##0.000;[Red]\-#,##0.000"/>
    <numFmt numFmtId="182" formatCode="0.0000000"/>
    <numFmt numFmtId="183" formatCode="#,##0.0;[Red]\-#,##0.0"/>
    <numFmt numFmtId="184" formatCode="0.0"/>
  </numFmts>
  <fonts count="2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/>
      <bottom/>
      <diagonal/>
    </border>
    <border>
      <left/>
      <right style="thick">
        <color indexed="64"/>
      </right>
      <top/>
      <bottom/>
      <diagonal/>
    </border>
    <border diagonalUp="1">
      <left/>
      <right/>
      <top/>
      <bottom/>
      <diagonal style="thick">
        <color auto="1"/>
      </diagonal>
    </border>
    <border diagonalDown="1">
      <left/>
      <right/>
      <top/>
      <bottom/>
      <diagonal style="thick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ck">
        <color indexed="64"/>
      </right>
      <top/>
      <bottom/>
      <diagonal style="thick">
        <color auto="1"/>
      </diagonal>
    </border>
    <border diagonalDown="1">
      <left/>
      <right/>
      <top/>
      <bottom/>
      <diagonal style="thin">
        <color auto="1"/>
      </diagonal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indexed="64"/>
      </right>
      <top/>
      <bottom/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" fillId="0" borderId="0">
      <alignment vertical="center"/>
    </xf>
    <xf numFmtId="0" fontId="17" fillId="4" borderId="0" applyNumberFormat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</cellStyleXfs>
  <cellXfs count="292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>
      <alignment vertical="center"/>
    </xf>
    <xf numFmtId="0" fontId="21" fillId="0" borderId="0" xfId="41" applyFont="1" applyFill="1" applyBorder="1">
      <alignment vertical="center"/>
    </xf>
    <xf numFmtId="0" fontId="19" fillId="0" borderId="0" xfId="41" applyFont="1" applyFill="1" applyBorder="1" applyAlignment="1">
      <alignment vertical="center"/>
    </xf>
    <xf numFmtId="0" fontId="21" fillId="0" borderId="0" xfId="41" applyFont="1" applyFill="1" applyBorder="1" applyAlignment="1">
      <alignment vertical="center"/>
    </xf>
    <xf numFmtId="0" fontId="19" fillId="0" borderId="0" xfId="4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distributed" vertical="center" indent="1"/>
    </xf>
    <xf numFmtId="0" fontId="19" fillId="0" borderId="1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distributed" vertical="center"/>
    </xf>
    <xf numFmtId="0" fontId="19" fillId="0" borderId="10" xfId="0" applyFont="1" applyFill="1" applyBorder="1" applyAlignment="1">
      <alignment horizontal="center" vertical="center"/>
    </xf>
    <xf numFmtId="0" fontId="21" fillId="0" borderId="0" xfId="41" applyFont="1" applyFill="1" applyBorder="1" applyAlignment="1">
      <alignment horizontal="center" vertical="center"/>
    </xf>
    <xf numFmtId="0" fontId="22" fillId="0" borderId="0" xfId="41" applyFont="1" applyFill="1" applyBorder="1">
      <alignment vertical="center"/>
    </xf>
    <xf numFmtId="179" fontId="21" fillId="0" borderId="0" xfId="41" applyNumberFormat="1" applyFont="1" applyFill="1" applyBorder="1" applyAlignment="1">
      <alignment horizontal="center" vertical="center"/>
    </xf>
    <xf numFmtId="179" fontId="21" fillId="0" borderId="0" xfId="41" applyNumberFormat="1" applyFont="1" applyFill="1" applyBorder="1" applyAlignment="1">
      <alignment vertical="center"/>
    </xf>
    <xf numFmtId="180" fontId="21" fillId="0" borderId="0" xfId="41" applyNumberFormat="1" applyFont="1" applyFill="1" applyBorder="1" applyAlignment="1">
      <alignment horizontal="center" vertical="center"/>
    </xf>
    <xf numFmtId="180" fontId="21" fillId="0" borderId="0" xfId="41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horizontal="distributed" vertical="center"/>
    </xf>
    <xf numFmtId="0" fontId="19" fillId="0" borderId="0" xfId="0" applyFont="1" applyFill="1" applyBorder="1" applyAlignment="1">
      <alignment horizontal="center" vertical="center"/>
    </xf>
    <xf numFmtId="178" fontId="21" fillId="0" borderId="0" xfId="41" applyNumberFormat="1" applyFont="1" applyFill="1" applyBorder="1" applyAlignment="1">
      <alignment vertical="center"/>
    </xf>
    <xf numFmtId="180" fontId="21" fillId="0" borderId="0" xfId="41" applyNumberFormat="1" applyFont="1" applyFill="1" applyBorder="1" applyAlignment="1">
      <alignment horizontal="left" vertical="center"/>
    </xf>
    <xf numFmtId="179" fontId="21" fillId="0" borderId="0" xfId="41" applyNumberFormat="1" applyFont="1" applyFill="1" applyBorder="1" applyAlignment="1">
      <alignment horizontal="right" vertical="center"/>
    </xf>
    <xf numFmtId="180" fontId="19" fillId="0" borderId="0" xfId="0" applyNumberFormat="1" applyFont="1" applyFill="1" applyBorder="1">
      <alignment vertical="center"/>
    </xf>
    <xf numFmtId="179" fontId="19" fillId="0" borderId="0" xfId="0" applyNumberFormat="1" applyFont="1" applyFill="1" applyBorder="1" applyAlignment="1">
      <alignment vertical="center"/>
    </xf>
    <xf numFmtId="180" fontId="19" fillId="0" borderId="0" xfId="0" applyNumberFormat="1" applyFont="1" applyFill="1" applyBorder="1" applyAlignment="1">
      <alignment vertical="center"/>
    </xf>
    <xf numFmtId="177" fontId="19" fillId="0" borderId="0" xfId="0" applyNumberFormat="1" applyFont="1" applyFill="1" applyBorder="1">
      <alignment vertical="center"/>
    </xf>
    <xf numFmtId="0" fontId="21" fillId="0" borderId="0" xfId="41" applyFont="1" applyFill="1" applyBorder="1" applyAlignment="1">
      <alignment horizontal="left" vertical="center"/>
    </xf>
    <xf numFmtId="178" fontId="21" fillId="0" borderId="0" xfId="41" applyNumberFormat="1" applyFont="1" applyFill="1" applyBorder="1" applyAlignment="1">
      <alignment horizontal="center" vertical="center"/>
    </xf>
    <xf numFmtId="0" fontId="21" fillId="0" borderId="0" xfId="41" applyFont="1" applyFill="1" applyBorder="1" applyAlignment="1">
      <alignment horizontal="distributed" vertical="center"/>
    </xf>
    <xf numFmtId="176" fontId="21" fillId="0" borderId="0" xfId="41" applyNumberFormat="1" applyFont="1" applyFill="1" applyBorder="1" applyAlignment="1">
      <alignment horizontal="center" vertical="center"/>
    </xf>
    <xf numFmtId="180" fontId="23" fillId="0" borderId="0" xfId="41" applyNumberFormat="1" applyFont="1" applyFill="1" applyBorder="1" applyAlignment="1">
      <alignment horizontal="left" vertical="center"/>
    </xf>
    <xf numFmtId="180" fontId="21" fillId="0" borderId="0" xfId="41" applyNumberFormat="1" applyFont="1" applyFill="1" applyBorder="1" applyAlignment="1">
      <alignment vertical="center" wrapText="1"/>
    </xf>
    <xf numFmtId="0" fontId="21" fillId="0" borderId="0" xfId="41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left" vertical="center"/>
    </xf>
    <xf numFmtId="180" fontId="19" fillId="0" borderId="0" xfId="41" applyNumberFormat="1" applyFont="1" applyFill="1" applyBorder="1" applyAlignment="1">
      <alignment horizontal="center" vertical="center"/>
    </xf>
    <xf numFmtId="179" fontId="19" fillId="0" borderId="0" xfId="41" applyNumberFormat="1" applyFont="1" applyFill="1" applyBorder="1" applyAlignment="1">
      <alignment horizontal="center" vertical="center"/>
    </xf>
    <xf numFmtId="0" fontId="22" fillId="0" borderId="0" xfId="41" applyFont="1" applyFill="1" applyBorder="1" applyAlignment="1">
      <alignment vertical="center"/>
    </xf>
    <xf numFmtId="180" fontId="21" fillId="0" borderId="0" xfId="41" applyNumberFormat="1" applyFont="1" applyFill="1" applyBorder="1" applyAlignment="1">
      <alignment horizontal="distributed" vertical="center"/>
    </xf>
    <xf numFmtId="179" fontId="19" fillId="0" borderId="0" xfId="0" applyNumberFormat="1" applyFont="1" applyFill="1" applyBorder="1">
      <alignment vertical="center"/>
    </xf>
    <xf numFmtId="0" fontId="19" fillId="0" borderId="10" xfId="0" applyFont="1" applyFill="1" applyBorder="1">
      <alignment vertical="center"/>
    </xf>
    <xf numFmtId="0" fontId="21" fillId="24" borderId="0" xfId="41" applyFont="1" applyFill="1" applyBorder="1" applyAlignment="1">
      <alignment vertical="center"/>
    </xf>
    <xf numFmtId="0" fontId="21" fillId="0" borderId="15" xfId="41" applyFont="1" applyFill="1" applyBorder="1" applyAlignment="1">
      <alignment horizontal="centerContinuous" vertical="center"/>
    </xf>
    <xf numFmtId="0" fontId="21" fillId="0" borderId="16" xfId="41" applyFont="1" applyFill="1" applyBorder="1" applyAlignment="1">
      <alignment horizontal="centerContinuous" vertical="center"/>
    </xf>
    <xf numFmtId="0" fontId="19" fillId="0" borderId="15" xfId="41" applyFont="1" applyFill="1" applyBorder="1" applyAlignment="1">
      <alignment horizontal="centerContinuous" vertical="center"/>
    </xf>
    <xf numFmtId="0" fontId="19" fillId="0" borderId="16" xfId="41" applyFont="1" applyFill="1" applyBorder="1" applyAlignment="1">
      <alignment horizontal="centerContinuous" vertical="center"/>
    </xf>
    <xf numFmtId="0" fontId="19" fillId="0" borderId="16" xfId="0" applyFont="1" applyFill="1" applyBorder="1" applyAlignment="1">
      <alignment horizontal="centerContinuous" vertical="center"/>
    </xf>
    <xf numFmtId="0" fontId="21" fillId="0" borderId="18" xfId="41" applyFont="1" applyFill="1" applyBorder="1" applyAlignment="1">
      <alignment horizontal="centerContinuous" vertical="center"/>
    </xf>
    <xf numFmtId="0" fontId="21" fillId="0" borderId="19" xfId="41" applyFont="1" applyFill="1" applyBorder="1" applyAlignment="1">
      <alignment horizontal="centerContinuous" vertical="center"/>
    </xf>
    <xf numFmtId="0" fontId="19" fillId="0" borderId="18" xfId="41" applyFont="1" applyFill="1" applyBorder="1" applyAlignment="1">
      <alignment horizontal="centerContinuous" vertical="center"/>
    </xf>
    <xf numFmtId="0" fontId="19" fillId="0" borderId="19" xfId="41" applyFont="1" applyFill="1" applyBorder="1" applyAlignment="1">
      <alignment horizontal="centerContinuous" vertical="center"/>
    </xf>
    <xf numFmtId="0" fontId="19" fillId="0" borderId="19" xfId="0" applyFont="1" applyFill="1" applyBorder="1" applyAlignment="1">
      <alignment horizontal="centerContinuous" vertical="center"/>
    </xf>
    <xf numFmtId="0" fontId="19" fillId="0" borderId="12" xfId="41" applyFont="1" applyFill="1" applyBorder="1" applyAlignment="1">
      <alignment horizontal="centerContinuous" vertical="center"/>
    </xf>
    <xf numFmtId="0" fontId="19" fillId="0" borderId="14" xfId="41" applyFont="1" applyFill="1" applyBorder="1" applyAlignment="1">
      <alignment horizontal="centerContinuous" vertical="center"/>
    </xf>
    <xf numFmtId="0" fontId="19" fillId="0" borderId="14" xfId="0" applyFont="1" applyFill="1" applyBorder="1" applyAlignment="1">
      <alignment horizontal="centerContinuous" vertical="center"/>
    </xf>
    <xf numFmtId="0" fontId="21" fillId="0" borderId="12" xfId="41" applyFont="1" applyFill="1" applyBorder="1" applyAlignment="1">
      <alignment horizontal="centerContinuous" vertical="center"/>
    </xf>
    <xf numFmtId="0" fontId="19" fillId="0" borderId="13" xfId="41" applyFont="1" applyFill="1" applyBorder="1" applyAlignment="1">
      <alignment horizontal="centerContinuous" vertical="center"/>
    </xf>
    <xf numFmtId="0" fontId="21" fillId="0" borderId="17" xfId="41" applyFont="1" applyFill="1" applyBorder="1" applyAlignment="1">
      <alignment horizontal="left" vertical="center"/>
    </xf>
    <xf numFmtId="0" fontId="21" fillId="0" borderId="17" xfId="41" applyFont="1" applyFill="1" applyBorder="1" applyAlignment="1">
      <alignment horizontal="center" vertical="center"/>
    </xf>
    <xf numFmtId="180" fontId="19" fillId="0" borderId="17" xfId="0" applyNumberFormat="1" applyFont="1" applyFill="1" applyBorder="1">
      <alignment vertical="center"/>
    </xf>
    <xf numFmtId="0" fontId="21" fillId="0" borderId="17" xfId="41" applyFont="1" applyFill="1" applyBorder="1" applyAlignment="1">
      <alignment vertical="center"/>
    </xf>
    <xf numFmtId="0" fontId="21" fillId="24" borderId="17" xfId="41" applyFont="1" applyFill="1" applyBorder="1" applyAlignment="1">
      <alignment vertical="center"/>
    </xf>
    <xf numFmtId="2" fontId="21" fillId="0" borderId="0" xfId="41" applyNumberFormat="1" applyFont="1" applyFill="1" applyBorder="1" applyAlignment="1">
      <alignment vertical="center"/>
    </xf>
    <xf numFmtId="2" fontId="21" fillId="0" borderId="17" xfId="41" applyNumberFormat="1" applyFont="1" applyFill="1" applyBorder="1" applyAlignment="1">
      <alignment vertical="center"/>
    </xf>
    <xf numFmtId="2" fontId="21" fillId="24" borderId="0" xfId="41" applyNumberFormat="1" applyFont="1" applyFill="1" applyBorder="1" applyAlignment="1">
      <alignment vertical="center"/>
    </xf>
    <xf numFmtId="40" fontId="21" fillId="0" borderId="0" xfId="43" applyNumberFormat="1" applyFont="1" applyFill="1" applyBorder="1" applyAlignment="1">
      <alignment horizontal="right" vertical="center"/>
    </xf>
    <xf numFmtId="1" fontId="21" fillId="0" borderId="0" xfId="41" applyNumberFormat="1" applyFont="1" applyFill="1" applyBorder="1" applyAlignment="1">
      <alignment vertical="center"/>
    </xf>
    <xf numFmtId="40" fontId="21" fillId="0" borderId="0" xfId="41" applyNumberFormat="1" applyFont="1" applyFill="1" applyBorder="1" applyAlignment="1">
      <alignment vertical="center"/>
    </xf>
    <xf numFmtId="0" fontId="19" fillId="0" borderId="17" xfId="0" applyFont="1" applyFill="1" applyBorder="1" applyAlignment="1">
      <alignment vertical="center"/>
    </xf>
    <xf numFmtId="1" fontId="21" fillId="0" borderId="17" xfId="41" applyNumberFormat="1" applyFont="1" applyFill="1" applyBorder="1" applyAlignment="1">
      <alignment vertical="center"/>
    </xf>
    <xf numFmtId="0" fontId="19" fillId="0" borderId="17" xfId="0" applyFont="1" applyFill="1" applyBorder="1">
      <alignment vertical="center"/>
    </xf>
    <xf numFmtId="178" fontId="19" fillId="0" borderId="0" xfId="0" applyNumberFormat="1" applyFont="1" applyFill="1" applyBorder="1" applyAlignment="1">
      <alignment horizontal="center" vertical="center"/>
    </xf>
    <xf numFmtId="178" fontId="19" fillId="0" borderId="0" xfId="0" applyNumberFormat="1" applyFont="1" applyFill="1" applyBorder="1" applyAlignment="1">
      <alignment horizontal="left" vertical="center"/>
    </xf>
    <xf numFmtId="40" fontId="19" fillId="0" borderId="0" xfId="43" applyNumberFormat="1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right" vertical="center"/>
    </xf>
    <xf numFmtId="181" fontId="21" fillId="0" borderId="0" xfId="43" applyNumberFormat="1" applyFont="1" applyFill="1" applyBorder="1" applyAlignment="1">
      <alignment vertical="center"/>
    </xf>
    <xf numFmtId="0" fontId="21" fillId="24" borderId="11" xfId="41" applyFont="1" applyFill="1" applyBorder="1" applyAlignment="1">
      <alignment horizontal="right" vertical="center"/>
    </xf>
    <xf numFmtId="0" fontId="21" fillId="0" borderId="20" xfId="41" applyFont="1" applyFill="1" applyBorder="1" applyAlignment="1">
      <alignment horizontal="center" vertical="center"/>
    </xf>
    <xf numFmtId="180" fontId="19" fillId="0" borderId="20" xfId="0" applyNumberFormat="1" applyFont="1" applyFill="1" applyBorder="1">
      <alignment vertical="center"/>
    </xf>
    <xf numFmtId="0" fontId="21" fillId="0" borderId="20" xfId="41" applyFont="1" applyFill="1" applyBorder="1" applyAlignment="1">
      <alignment vertical="center"/>
    </xf>
    <xf numFmtId="178" fontId="21" fillId="0" borderId="20" xfId="41" applyNumberFormat="1" applyFont="1" applyFill="1" applyBorder="1" applyAlignment="1">
      <alignment vertical="center"/>
    </xf>
    <xf numFmtId="0" fontId="21" fillId="0" borderId="20" xfId="41" applyFont="1" applyFill="1" applyBorder="1" applyAlignment="1">
      <alignment horizontal="left" vertical="center"/>
    </xf>
    <xf numFmtId="180" fontId="21" fillId="0" borderId="0" xfId="41" applyNumberFormat="1" applyFont="1" applyFill="1" applyBorder="1" applyAlignment="1">
      <alignment horizontal="centerContinuous" vertical="center"/>
    </xf>
    <xf numFmtId="0" fontId="21" fillId="0" borderId="0" xfId="41" applyFont="1" applyFill="1" applyBorder="1" applyAlignment="1">
      <alignment horizontal="centerContinuous" vertical="center"/>
    </xf>
    <xf numFmtId="2" fontId="21" fillId="24" borderId="17" xfId="41" applyNumberFormat="1" applyFont="1" applyFill="1" applyBorder="1" applyAlignment="1">
      <alignment vertical="center"/>
    </xf>
    <xf numFmtId="0" fontId="21" fillId="0" borderId="10" xfId="41" applyFont="1" applyFill="1" applyBorder="1" applyAlignment="1">
      <alignment vertical="center"/>
    </xf>
    <xf numFmtId="182" fontId="21" fillId="0" borderId="0" xfId="41" applyNumberFormat="1" applyFont="1" applyFill="1" applyBorder="1" applyAlignment="1">
      <alignment vertical="center"/>
    </xf>
    <xf numFmtId="182" fontId="21" fillId="0" borderId="0" xfId="41" applyNumberFormat="1" applyFont="1" applyFill="1" applyBorder="1" applyAlignment="1">
      <alignment horizontal="center" vertical="center"/>
    </xf>
    <xf numFmtId="182" fontId="19" fillId="0" borderId="0" xfId="0" applyNumberFormat="1" applyFont="1" applyFill="1" applyBorder="1">
      <alignment vertical="center"/>
    </xf>
    <xf numFmtId="0" fontId="21" fillId="0" borderId="21" xfId="41" applyFont="1" applyFill="1" applyBorder="1" applyAlignment="1">
      <alignment vertical="center"/>
    </xf>
    <xf numFmtId="0" fontId="19" fillId="0" borderId="22" xfId="0" applyFont="1" applyFill="1" applyBorder="1">
      <alignment vertical="center"/>
    </xf>
    <xf numFmtId="0" fontId="19" fillId="0" borderId="23" xfId="0" applyFont="1" applyFill="1" applyBorder="1">
      <alignment vertical="center"/>
    </xf>
    <xf numFmtId="0" fontId="21" fillId="0" borderId="22" xfId="41" applyFont="1" applyFill="1" applyBorder="1" applyAlignment="1">
      <alignment vertical="center"/>
    </xf>
    <xf numFmtId="38" fontId="21" fillId="0" borderId="10" xfId="43" applyNumberFormat="1" applyFont="1" applyFill="1" applyBorder="1" applyAlignment="1">
      <alignment horizontal="center" vertical="center"/>
    </xf>
    <xf numFmtId="180" fontId="21" fillId="0" borderId="13" xfId="41" applyNumberFormat="1" applyFont="1" applyFill="1" applyBorder="1" applyAlignment="1">
      <alignment horizontal="center" vertical="center"/>
    </xf>
    <xf numFmtId="180" fontId="23" fillId="0" borderId="13" xfId="41" applyNumberFormat="1" applyFont="1" applyFill="1" applyBorder="1" applyAlignment="1">
      <alignment horizontal="left" vertical="center"/>
    </xf>
    <xf numFmtId="180" fontId="23" fillId="0" borderId="14" xfId="41" applyNumberFormat="1" applyFont="1" applyFill="1" applyBorder="1" applyAlignment="1">
      <alignment horizontal="left" vertical="center"/>
    </xf>
    <xf numFmtId="180" fontId="23" fillId="0" borderId="19" xfId="41" applyNumberFormat="1" applyFont="1" applyFill="1" applyBorder="1" applyAlignment="1">
      <alignment horizontal="left" vertical="center"/>
    </xf>
    <xf numFmtId="180" fontId="21" fillId="0" borderId="17" xfId="41" applyNumberFormat="1" applyFont="1" applyFill="1" applyBorder="1" applyAlignment="1">
      <alignment horizontal="center" vertical="center"/>
    </xf>
    <xf numFmtId="180" fontId="23" fillId="0" borderId="17" xfId="41" applyNumberFormat="1" applyFont="1" applyFill="1" applyBorder="1" applyAlignment="1">
      <alignment horizontal="left" vertical="center"/>
    </xf>
    <xf numFmtId="180" fontId="23" fillId="0" borderId="25" xfId="41" applyNumberFormat="1" applyFont="1" applyFill="1" applyBorder="1" applyAlignment="1">
      <alignment horizontal="left" vertical="center"/>
    </xf>
    <xf numFmtId="180" fontId="19" fillId="0" borderId="26" xfId="0" applyNumberFormat="1" applyFont="1" applyFill="1" applyBorder="1" applyAlignment="1">
      <alignment horizontal="centerContinuous" vertical="center"/>
    </xf>
    <xf numFmtId="180" fontId="21" fillId="0" borderId="26" xfId="41" applyNumberFormat="1" applyFont="1" applyFill="1" applyBorder="1" applyAlignment="1">
      <alignment horizontal="centerContinuous" vertical="center"/>
    </xf>
    <xf numFmtId="180" fontId="19" fillId="0" borderId="24" xfId="0" applyNumberFormat="1" applyFont="1" applyFill="1" applyBorder="1">
      <alignment vertical="center"/>
    </xf>
    <xf numFmtId="180" fontId="21" fillId="0" borderId="12" xfId="41" applyNumberFormat="1" applyFont="1" applyFill="1" applyBorder="1" applyAlignment="1">
      <alignment horizontal="centerContinuous" vertical="center"/>
    </xf>
    <xf numFmtId="180" fontId="21" fillId="0" borderId="13" xfId="41" applyNumberFormat="1" applyFont="1" applyFill="1" applyBorder="1" applyAlignment="1">
      <alignment horizontal="centerContinuous" vertical="center"/>
    </xf>
    <xf numFmtId="0" fontId="21" fillId="0" borderId="13" xfId="41" applyFont="1" applyFill="1" applyBorder="1" applyAlignment="1">
      <alignment horizontal="centerContinuous" vertical="center"/>
    </xf>
    <xf numFmtId="0" fontId="21" fillId="0" borderId="14" xfId="41" applyFont="1" applyFill="1" applyBorder="1" applyAlignment="1">
      <alignment horizontal="centerContinuous" vertical="center"/>
    </xf>
    <xf numFmtId="180" fontId="21" fillId="0" borderId="15" xfId="41" applyNumberFormat="1" applyFont="1" applyFill="1" applyBorder="1" applyAlignment="1">
      <alignment horizontal="left" vertical="center"/>
    </xf>
    <xf numFmtId="180" fontId="21" fillId="0" borderId="12" xfId="41" applyNumberFormat="1" applyFont="1" applyFill="1" applyBorder="1" applyAlignment="1">
      <alignment horizontal="left" vertical="center"/>
    </xf>
    <xf numFmtId="180" fontId="21" fillId="0" borderId="18" xfId="41" applyNumberFormat="1" applyFont="1" applyFill="1" applyBorder="1" applyAlignment="1">
      <alignment horizontal="centerContinuous" vertical="center"/>
    </xf>
    <xf numFmtId="180" fontId="21" fillId="0" borderId="19" xfId="41" applyNumberFormat="1" applyFont="1" applyFill="1" applyBorder="1" applyAlignment="1">
      <alignment horizontal="centerContinuous" vertical="center"/>
    </xf>
    <xf numFmtId="180" fontId="21" fillId="0" borderId="14" xfId="41" applyNumberFormat="1" applyFont="1" applyFill="1" applyBorder="1" applyAlignment="1">
      <alignment horizontal="centerContinuous" vertical="center"/>
    </xf>
    <xf numFmtId="40" fontId="21" fillId="0" borderId="12" xfId="43" applyNumberFormat="1" applyFont="1" applyFill="1" applyBorder="1" applyAlignment="1">
      <alignment horizontal="right" vertical="center"/>
    </xf>
    <xf numFmtId="40" fontId="21" fillId="0" borderId="18" xfId="43" applyNumberFormat="1" applyFont="1" applyFill="1" applyBorder="1" applyAlignment="1">
      <alignment horizontal="right" vertical="center"/>
    </xf>
    <xf numFmtId="40" fontId="21" fillId="0" borderId="24" xfId="43" applyNumberFormat="1" applyFont="1" applyFill="1" applyBorder="1" applyAlignment="1">
      <alignment horizontal="right" vertical="center"/>
    </xf>
    <xf numFmtId="179" fontId="21" fillId="0" borderId="13" xfId="41" applyNumberFormat="1" applyFont="1" applyFill="1" applyBorder="1" applyAlignment="1">
      <alignment horizontal="left" vertical="center"/>
    </xf>
    <xf numFmtId="179" fontId="21" fillId="0" borderId="0" xfId="41" applyNumberFormat="1" applyFont="1" applyFill="1" applyBorder="1" applyAlignment="1">
      <alignment horizontal="left" vertical="center"/>
    </xf>
    <xf numFmtId="179" fontId="21" fillId="0" borderId="17" xfId="41" applyNumberFormat="1" applyFont="1" applyFill="1" applyBorder="1" applyAlignment="1">
      <alignment horizontal="left" vertical="center"/>
    </xf>
    <xf numFmtId="183" fontId="21" fillId="0" borderId="12" xfId="43" applyNumberFormat="1" applyFont="1" applyFill="1" applyBorder="1" applyAlignment="1">
      <alignment vertical="center"/>
    </xf>
    <xf numFmtId="183" fontId="21" fillId="0" borderId="18" xfId="43" applyNumberFormat="1" applyFont="1" applyFill="1" applyBorder="1" applyAlignment="1">
      <alignment vertical="center"/>
    </xf>
    <xf numFmtId="183" fontId="21" fillId="0" borderId="24" xfId="43" applyNumberFormat="1" applyFont="1" applyFill="1" applyBorder="1" applyAlignment="1">
      <alignment vertical="center"/>
    </xf>
    <xf numFmtId="183" fontId="21" fillId="0" borderId="13" xfId="43" applyNumberFormat="1" applyFont="1" applyFill="1" applyBorder="1" applyAlignment="1">
      <alignment vertical="center"/>
    </xf>
    <xf numFmtId="183" fontId="21" fillId="0" borderId="0" xfId="43" applyNumberFormat="1" applyFont="1" applyFill="1" applyBorder="1" applyAlignment="1">
      <alignment vertical="center"/>
    </xf>
    <xf numFmtId="183" fontId="21" fillId="0" borderId="17" xfId="43" applyNumberFormat="1" applyFont="1" applyFill="1" applyBorder="1" applyAlignment="1">
      <alignment vertical="center"/>
    </xf>
    <xf numFmtId="0" fontId="19" fillId="0" borderId="21" xfId="0" applyFont="1" applyFill="1" applyBorder="1" applyAlignment="1">
      <alignment horizontal="left" vertical="center"/>
    </xf>
    <xf numFmtId="180" fontId="21" fillId="0" borderId="0" xfId="41" applyNumberFormat="1" applyFont="1" applyFill="1" applyBorder="1" applyAlignment="1">
      <alignment horizontal="right" vertical="center"/>
    </xf>
    <xf numFmtId="38" fontId="21" fillId="0" borderId="0" xfId="43" applyFont="1" applyFill="1" applyBorder="1" applyAlignment="1">
      <alignment horizontal="right" vertical="center"/>
    </xf>
    <xf numFmtId="0" fontId="21" fillId="0" borderId="0" xfId="41" applyFont="1" applyFill="1" applyBorder="1" applyAlignment="1">
      <alignment horizontal="right" vertical="center"/>
    </xf>
    <xf numFmtId="0" fontId="19" fillId="0" borderId="0" xfId="0" applyFont="1" applyFill="1" applyAlignment="1">
      <alignment horizontal="right" vertical="center"/>
    </xf>
    <xf numFmtId="0" fontId="19" fillId="0" borderId="0" xfId="0" applyFont="1" applyFill="1" applyBorder="1" applyAlignment="1">
      <alignment horizontal="distributed" vertical="center" indent="1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1" fillId="24" borderId="0" xfId="41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0" fillId="24" borderId="0" xfId="0" applyFill="1">
      <alignment vertical="center"/>
    </xf>
    <xf numFmtId="0" fontId="0" fillId="0" borderId="12" xfId="0" applyFont="1" applyBorder="1" applyAlignment="1">
      <alignment horizontal="centerContinuous" vertical="center"/>
    </xf>
    <xf numFmtId="0" fontId="0" fillId="0" borderId="15" xfId="0" applyFont="1" applyBorder="1" applyAlignment="1">
      <alignment horizontal="centerContinuous" vertical="center"/>
    </xf>
    <xf numFmtId="0" fontId="0" fillId="0" borderId="12" xfId="0" applyFont="1" applyFill="1" applyBorder="1" applyAlignment="1">
      <alignment horizontal="centerContinuous" vertical="center"/>
    </xf>
    <xf numFmtId="0" fontId="1" fillId="0" borderId="0" xfId="41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26" xfId="0" applyFont="1" applyFill="1" applyBorder="1" applyAlignment="1">
      <alignment horizontal="centerContinuous" vertical="center"/>
    </xf>
    <xf numFmtId="0" fontId="1" fillId="0" borderId="26" xfId="41" applyFont="1" applyFill="1" applyBorder="1" applyAlignment="1">
      <alignment horizontal="centerContinuous" vertical="center"/>
    </xf>
    <xf numFmtId="0" fontId="1" fillId="0" borderId="16" xfId="41" applyFont="1" applyFill="1" applyBorder="1" applyAlignment="1">
      <alignment horizontal="centerContinuous" vertical="center"/>
    </xf>
    <xf numFmtId="0" fontId="0" fillId="0" borderId="13" xfId="0" applyFont="1" applyFill="1" applyBorder="1" applyAlignment="1">
      <alignment horizontal="centerContinuous" vertical="center"/>
    </xf>
    <xf numFmtId="0" fontId="1" fillId="0" borderId="13" xfId="41" applyFont="1" applyFill="1" applyBorder="1" applyAlignment="1">
      <alignment horizontal="centerContinuous" vertical="center"/>
    </xf>
    <xf numFmtId="0" fontId="1" fillId="0" borderId="14" xfId="41" applyFont="1" applyFill="1" applyBorder="1" applyAlignment="1">
      <alignment horizontal="centerContinuous" vertical="center"/>
    </xf>
    <xf numFmtId="180" fontId="1" fillId="0" borderId="13" xfId="41" applyNumberFormat="1" applyFont="1" applyFill="1" applyBorder="1" applyAlignment="1">
      <alignment horizontal="centerContinuous" vertical="center"/>
    </xf>
    <xf numFmtId="180" fontId="1" fillId="0" borderId="14" xfId="41" applyNumberFormat="1" applyFont="1" applyFill="1" applyBorder="1" applyAlignment="1">
      <alignment horizontal="centerContinuous" vertical="center"/>
    </xf>
    <xf numFmtId="179" fontId="1" fillId="0" borderId="13" xfId="41" applyNumberFormat="1" applyFont="1" applyFill="1" applyBorder="1" applyAlignment="1">
      <alignment horizontal="centerContinuous" vertical="center"/>
    </xf>
    <xf numFmtId="0" fontId="0" fillId="0" borderId="14" xfId="0" applyFont="1" applyFill="1" applyBorder="1" applyAlignment="1">
      <alignment horizontal="centerContinuous" vertical="center"/>
    </xf>
    <xf numFmtId="0" fontId="1" fillId="0" borderId="0" xfId="41" applyFont="1" applyFill="1" applyBorder="1" applyAlignment="1">
      <alignment horizontal="center" vertical="center"/>
    </xf>
    <xf numFmtId="180" fontId="1" fillId="0" borderId="0" xfId="41" applyNumberFormat="1" applyFont="1" applyFill="1" applyBorder="1" applyAlignment="1">
      <alignment horizontal="center" vertical="center"/>
    </xf>
    <xf numFmtId="179" fontId="1" fillId="0" borderId="0" xfId="41" applyNumberFormat="1" applyFont="1" applyFill="1" applyBorder="1" applyAlignment="1">
      <alignment horizontal="center" vertical="center"/>
    </xf>
    <xf numFmtId="0" fontId="1" fillId="0" borderId="0" xfId="41" applyFont="1" applyFill="1" applyBorder="1" applyAlignment="1">
      <alignment vertical="center"/>
    </xf>
    <xf numFmtId="0" fontId="0" fillId="0" borderId="0" xfId="41" applyFont="1" applyFill="1" applyBorder="1" applyAlignment="1">
      <alignment vertical="center"/>
    </xf>
    <xf numFmtId="180" fontId="1" fillId="0" borderId="0" xfId="41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79" fontId="1" fillId="0" borderId="0" xfId="41" applyNumberFormat="1" applyFont="1" applyFill="1" applyBorder="1" applyAlignment="1">
      <alignment vertical="center"/>
    </xf>
    <xf numFmtId="180" fontId="0" fillId="0" borderId="0" xfId="41" applyNumberFormat="1" applyFont="1" applyFill="1" applyBorder="1" applyAlignment="1">
      <alignment horizontal="center" vertical="center"/>
    </xf>
    <xf numFmtId="179" fontId="0" fillId="0" borderId="0" xfId="41" applyNumberFormat="1" applyFont="1" applyFill="1" applyBorder="1" applyAlignment="1">
      <alignment horizontal="center" vertical="center"/>
    </xf>
    <xf numFmtId="180" fontId="1" fillId="0" borderId="0" xfId="41" applyNumberFormat="1" applyFont="1" applyFill="1" applyBorder="1" applyAlignment="1">
      <alignment horizontal="distributed" vertical="center"/>
    </xf>
    <xf numFmtId="180" fontId="0" fillId="0" borderId="0" xfId="0" applyNumberFormat="1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180" fontId="0" fillId="0" borderId="0" xfId="0" applyNumberFormat="1" applyFont="1" applyFill="1" applyBorder="1">
      <alignment vertical="center"/>
    </xf>
    <xf numFmtId="179" fontId="0" fillId="0" borderId="0" xfId="0" applyNumberFormat="1" applyFont="1" applyFill="1" applyBorder="1">
      <alignment vertical="center"/>
    </xf>
    <xf numFmtId="0" fontId="0" fillId="0" borderId="10" xfId="0" applyBorder="1" applyAlignment="1">
      <alignment horizontal="left" vertical="center"/>
    </xf>
    <xf numFmtId="0" fontId="0" fillId="0" borderId="13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3" xfId="0" applyFont="1" applyFill="1" applyBorder="1">
      <alignment vertical="center"/>
    </xf>
    <xf numFmtId="0" fontId="0" fillId="0" borderId="14" xfId="0" applyFont="1" applyFill="1" applyBorder="1">
      <alignment vertical="center"/>
    </xf>
    <xf numFmtId="0" fontId="0" fillId="0" borderId="21" xfId="0" applyBorder="1" applyAlignment="1">
      <alignment horizontal="left" vertical="center"/>
    </xf>
    <xf numFmtId="0" fontId="0" fillId="0" borderId="26" xfId="0" applyFont="1" applyFill="1" applyBorder="1" applyAlignment="1">
      <alignment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0" fillId="0" borderId="26" xfId="0" applyFont="1" applyFill="1" applyBorder="1">
      <alignment vertical="center"/>
    </xf>
    <xf numFmtId="0" fontId="0" fillId="0" borderId="10" xfId="0" applyFont="1" applyFill="1" applyBorder="1" applyAlignment="1">
      <alignment horizontal="left" vertical="center"/>
    </xf>
    <xf numFmtId="0" fontId="0" fillId="0" borderId="12" xfId="0" applyFont="1" applyFill="1" applyBorder="1">
      <alignment vertical="center"/>
    </xf>
    <xf numFmtId="0" fontId="0" fillId="0" borderId="15" xfId="0" applyFont="1" applyFill="1" applyBorder="1" applyAlignment="1">
      <alignment horizontal="centerContinuous" vertical="center"/>
    </xf>
    <xf numFmtId="0" fontId="0" fillId="0" borderId="16" xfId="0" applyFont="1" applyFill="1" applyBorder="1" applyAlignment="1">
      <alignment horizontal="centerContinuous" vertical="center"/>
    </xf>
    <xf numFmtId="0" fontId="0" fillId="0" borderId="13" xfId="0" applyFont="1" applyFill="1" applyBorder="1" applyAlignment="1">
      <alignment horizontal="centerContinuous" vertical="center" wrapText="1"/>
    </xf>
    <xf numFmtId="0" fontId="0" fillId="25" borderId="10" xfId="0" applyFill="1" applyBorder="1" applyAlignment="1">
      <alignment horizontal="left" vertical="center"/>
    </xf>
    <xf numFmtId="0" fontId="0" fillId="25" borderId="13" xfId="0" applyFont="1" applyFill="1" applyBorder="1">
      <alignment vertical="center"/>
    </xf>
    <xf numFmtId="0" fontId="0" fillId="25" borderId="12" xfId="0" applyFont="1" applyFill="1" applyBorder="1">
      <alignment vertical="center"/>
    </xf>
    <xf numFmtId="0" fontId="0" fillId="25" borderId="14" xfId="0" applyFont="1" applyFill="1" applyBorder="1">
      <alignment vertical="center"/>
    </xf>
    <xf numFmtId="0" fontId="0" fillId="25" borderId="10" xfId="0" applyFont="1" applyFill="1" applyBorder="1" applyAlignment="1">
      <alignment horizontal="left" vertical="center"/>
    </xf>
    <xf numFmtId="0" fontId="0" fillId="0" borderId="27" xfId="0" applyFont="1" applyFill="1" applyBorder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2" xfId="0" applyFont="1" applyFill="1" applyBorder="1" applyAlignment="1">
      <alignment horizontal="left" vertical="center"/>
    </xf>
    <xf numFmtId="0" fontId="0" fillId="0" borderId="24" xfId="0" applyFont="1" applyFill="1" applyBorder="1" applyAlignment="1">
      <alignment horizontal="left" vertical="center"/>
    </xf>
    <xf numFmtId="0" fontId="0" fillId="0" borderId="17" xfId="0" applyFont="1" applyFill="1" applyBorder="1">
      <alignment vertical="center"/>
    </xf>
    <xf numFmtId="0" fontId="0" fillId="0" borderId="25" xfId="0" applyFont="1" applyFill="1" applyBorder="1">
      <alignment vertical="center"/>
    </xf>
    <xf numFmtId="0" fontId="0" fillId="0" borderId="12" xfId="0" applyFont="1" applyFill="1" applyBorder="1" applyAlignment="1">
      <alignment horizontal="centerContinuous" vertical="center" wrapText="1"/>
    </xf>
    <xf numFmtId="0" fontId="0" fillId="25" borderId="12" xfId="0" applyFont="1" applyFill="1" applyBorder="1" applyAlignment="1">
      <alignment horizontal="left" vertical="center"/>
    </xf>
    <xf numFmtId="0" fontId="0" fillId="25" borderId="12" xfId="0" applyFont="1" applyFill="1" applyBorder="1" applyAlignment="1">
      <alignment horizontal="centerContinuous" vertical="center"/>
    </xf>
    <xf numFmtId="0" fontId="0" fillId="25" borderId="13" xfId="0" applyFont="1" applyFill="1" applyBorder="1" applyAlignment="1">
      <alignment horizontal="centerContinuous" vertical="center"/>
    </xf>
    <xf numFmtId="0" fontId="0" fillId="25" borderId="14" xfId="0" applyFont="1" applyFill="1" applyBorder="1" applyAlignment="1">
      <alignment horizontal="centerContinuous" vertical="center"/>
    </xf>
    <xf numFmtId="0" fontId="1" fillId="0" borderId="17" xfId="41" applyFont="1" applyFill="1" applyBorder="1">
      <alignment vertical="center"/>
    </xf>
    <xf numFmtId="180" fontId="1" fillId="0" borderId="18" xfId="41" applyNumberFormat="1" applyFont="1" applyFill="1" applyBorder="1" applyAlignment="1">
      <alignment horizontal="center" vertical="center"/>
    </xf>
    <xf numFmtId="180" fontId="1" fillId="0" borderId="24" xfId="41" applyNumberFormat="1" applyFont="1" applyFill="1" applyBorder="1" applyAlignment="1">
      <alignment horizontal="center" vertical="center"/>
    </xf>
    <xf numFmtId="180" fontId="1" fillId="0" borderId="17" xfId="41" applyNumberFormat="1" applyFont="1" applyFill="1" applyBorder="1" applyAlignment="1">
      <alignment horizontal="center" vertical="center"/>
    </xf>
    <xf numFmtId="180" fontId="1" fillId="0" borderId="19" xfId="41" applyNumberFormat="1" applyFont="1" applyFill="1" applyBorder="1" applyAlignment="1">
      <alignment horizontal="center" vertical="center"/>
    </xf>
    <xf numFmtId="180" fontId="1" fillId="0" borderId="25" xfId="41" applyNumberFormat="1" applyFont="1" applyFill="1" applyBorder="1" applyAlignment="1">
      <alignment horizontal="center" vertical="center"/>
    </xf>
    <xf numFmtId="180" fontId="1" fillId="0" borderId="15" xfId="41" applyNumberFormat="1" applyFont="1" applyFill="1" applyBorder="1" applyAlignment="1">
      <alignment horizontal="center" vertical="center"/>
    </xf>
    <xf numFmtId="180" fontId="1" fillId="0" borderId="0" xfId="41" applyNumberFormat="1" applyFont="1" applyFill="1" applyBorder="1" applyAlignment="1">
      <alignment horizontal="centerContinuous" vertical="center"/>
    </xf>
    <xf numFmtId="180" fontId="1" fillId="0" borderId="0" xfId="41" applyNumberFormat="1" applyFont="1" applyFill="1" applyBorder="1" applyAlignment="1">
      <alignment horizontal="right" vertical="center"/>
    </xf>
    <xf numFmtId="0" fontId="0" fillId="0" borderId="24" xfId="0" applyFont="1" applyFill="1" applyBorder="1">
      <alignment vertical="center"/>
    </xf>
    <xf numFmtId="0" fontId="0" fillId="0" borderId="19" xfId="0" applyFont="1" applyFill="1" applyBorder="1">
      <alignment vertical="center"/>
    </xf>
    <xf numFmtId="0" fontId="25" fillId="0" borderId="0" xfId="0" applyFont="1" applyFill="1">
      <alignment vertical="center"/>
    </xf>
    <xf numFmtId="0" fontId="21" fillId="0" borderId="15" xfId="41" applyFont="1" applyFill="1" applyBorder="1" applyAlignment="1">
      <alignment vertical="center"/>
    </xf>
    <xf numFmtId="0" fontId="21" fillId="0" borderId="26" xfId="41" applyFont="1" applyFill="1" applyBorder="1" applyAlignment="1">
      <alignment vertical="center"/>
    </xf>
    <xf numFmtId="0" fontId="21" fillId="0" borderId="16" xfId="41" applyFont="1" applyFill="1" applyBorder="1" applyAlignment="1">
      <alignment vertical="center"/>
    </xf>
    <xf numFmtId="0" fontId="19" fillId="0" borderId="24" xfId="41" applyFont="1" applyFill="1" applyBorder="1" applyAlignment="1">
      <alignment vertical="center"/>
    </xf>
    <xf numFmtId="0" fontId="19" fillId="0" borderId="17" xfId="41" applyFont="1" applyFill="1" applyBorder="1" applyAlignment="1">
      <alignment vertical="center"/>
    </xf>
    <xf numFmtId="0" fontId="19" fillId="0" borderId="25" xfId="41" applyFont="1" applyFill="1" applyBorder="1" applyAlignment="1">
      <alignment vertical="center"/>
    </xf>
    <xf numFmtId="0" fontId="19" fillId="0" borderId="28" xfId="41" applyFont="1" applyFill="1" applyBorder="1" applyAlignment="1">
      <alignment vertical="center"/>
    </xf>
    <xf numFmtId="179" fontId="19" fillId="0" borderId="0" xfId="0" applyNumberFormat="1" applyFont="1" applyFill="1" applyBorder="1" applyAlignment="1">
      <alignment horizontal="left" vertical="center"/>
    </xf>
    <xf numFmtId="0" fontId="19" fillId="0" borderId="0" xfId="41" applyFont="1" applyFill="1" applyBorder="1" applyAlignment="1">
      <alignment horizontal="left" vertical="center"/>
    </xf>
    <xf numFmtId="0" fontId="19" fillId="0" borderId="28" xfId="41" applyFont="1" applyFill="1" applyBorder="1" applyAlignment="1">
      <alignment horizontal="center" vertical="center"/>
    </xf>
    <xf numFmtId="179" fontId="19" fillId="0" borderId="28" xfId="0" applyNumberFormat="1" applyFont="1" applyFill="1" applyBorder="1">
      <alignment vertical="center"/>
    </xf>
    <xf numFmtId="179" fontId="19" fillId="0" borderId="29" xfId="0" applyNumberFormat="1" applyFont="1" applyFill="1" applyBorder="1">
      <alignment vertical="center"/>
    </xf>
    <xf numFmtId="179" fontId="19" fillId="0" borderId="30" xfId="0" applyNumberFormat="1" applyFont="1" applyFill="1" applyBorder="1">
      <alignment vertical="center"/>
    </xf>
    <xf numFmtId="179" fontId="19" fillId="0" borderId="19" xfId="0" applyNumberFormat="1" applyFont="1" applyFill="1" applyBorder="1">
      <alignment vertical="center"/>
    </xf>
    <xf numFmtId="179" fontId="19" fillId="0" borderId="28" xfId="0" applyNumberFormat="1" applyFont="1" applyFill="1" applyBorder="1" applyAlignment="1">
      <alignment horizontal="right" vertical="center"/>
    </xf>
    <xf numFmtId="0" fontId="19" fillId="0" borderId="28" xfId="0" applyFont="1" applyFill="1" applyBorder="1">
      <alignment vertical="center"/>
    </xf>
    <xf numFmtId="0" fontId="19" fillId="0" borderId="19" xfId="0" applyFont="1" applyFill="1" applyBorder="1">
      <alignment vertical="center"/>
    </xf>
    <xf numFmtId="179" fontId="19" fillId="0" borderId="19" xfId="0" applyNumberFormat="1" applyFont="1" applyFill="1" applyBorder="1" applyAlignment="1">
      <alignment horizontal="right" vertical="center"/>
    </xf>
    <xf numFmtId="179" fontId="19" fillId="0" borderId="0" xfId="0" applyNumberFormat="1" applyFont="1" applyFill="1" applyBorder="1" applyAlignment="1">
      <alignment horizontal="center" vertical="center"/>
    </xf>
    <xf numFmtId="179" fontId="19" fillId="0" borderId="31" xfId="0" applyNumberFormat="1" applyFont="1" applyFill="1" applyBorder="1">
      <alignment vertical="center"/>
    </xf>
    <xf numFmtId="179" fontId="19" fillId="0" borderId="32" xfId="0" applyNumberFormat="1" applyFont="1" applyFill="1" applyBorder="1">
      <alignment vertical="center"/>
    </xf>
    <xf numFmtId="0" fontId="21" fillId="0" borderId="28" xfId="41" applyFont="1" applyFill="1" applyBorder="1" applyAlignment="1">
      <alignment vertical="center"/>
    </xf>
    <xf numFmtId="179" fontId="19" fillId="0" borderId="0" xfId="0" applyNumberFormat="1" applyFont="1" applyFill="1" applyBorder="1" applyAlignment="1">
      <alignment horizontal="centerContinuous" vertical="center"/>
    </xf>
    <xf numFmtId="0" fontId="19" fillId="0" borderId="19" xfId="41" applyFont="1" applyFill="1" applyBorder="1" applyAlignment="1">
      <alignment horizontal="center" vertical="center"/>
    </xf>
    <xf numFmtId="179" fontId="19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Continuous" vertical="center"/>
    </xf>
    <xf numFmtId="179" fontId="19" fillId="0" borderId="33" xfId="0" applyNumberFormat="1" applyFont="1" applyFill="1" applyBorder="1">
      <alignment vertical="center"/>
    </xf>
    <xf numFmtId="0" fontId="21" fillId="0" borderId="35" xfId="41" applyFont="1" applyFill="1" applyBorder="1" applyAlignment="1">
      <alignment vertical="center"/>
    </xf>
    <xf numFmtId="179" fontId="19" fillId="0" borderId="34" xfId="0" applyNumberFormat="1" applyFont="1" applyFill="1" applyBorder="1">
      <alignment vertical="center"/>
    </xf>
    <xf numFmtId="0" fontId="19" fillId="0" borderId="0" xfId="0" applyFont="1" applyFill="1" applyAlignment="1">
      <alignment horizontal="center" vertical="center"/>
    </xf>
    <xf numFmtId="0" fontId="0" fillId="0" borderId="19" xfId="0" applyFont="1" applyFill="1" applyBorder="1" applyAlignment="1">
      <alignment horizontal="left" vertical="center"/>
    </xf>
    <xf numFmtId="180" fontId="1" fillId="25" borderId="13" xfId="41" applyNumberFormat="1" applyFont="1" applyFill="1" applyBorder="1" applyAlignment="1">
      <alignment horizontal="centerContinuous" vertical="center"/>
    </xf>
    <xf numFmtId="180" fontId="1" fillId="25" borderId="14" xfId="41" applyNumberFormat="1" applyFont="1" applyFill="1" applyBorder="1" applyAlignment="1">
      <alignment horizontal="centerContinuous" vertical="center"/>
    </xf>
    <xf numFmtId="0" fontId="1" fillId="25" borderId="13" xfId="41" applyFont="1" applyFill="1" applyBorder="1" applyAlignment="1">
      <alignment horizontal="centerContinuous" vertical="center"/>
    </xf>
    <xf numFmtId="179" fontId="1" fillId="25" borderId="13" xfId="41" applyNumberFormat="1" applyFont="1" applyFill="1" applyBorder="1" applyAlignment="1">
      <alignment horizontal="centerContinuous" vertical="center"/>
    </xf>
    <xf numFmtId="0" fontId="1" fillId="0" borderId="0" xfId="41" quotePrefix="1" applyFont="1" applyFill="1" applyBorder="1" applyAlignment="1">
      <alignment horizontal="center" vertical="center"/>
    </xf>
    <xf numFmtId="0" fontId="19" fillId="0" borderId="34" xfId="0" applyFont="1" applyFill="1" applyBorder="1">
      <alignment vertical="center"/>
    </xf>
    <xf numFmtId="179" fontId="21" fillId="0" borderId="17" xfId="41" applyNumberFormat="1" applyFont="1" applyFill="1" applyBorder="1" applyAlignment="1">
      <alignment horizontal="center" vertical="center"/>
    </xf>
    <xf numFmtId="0" fontId="19" fillId="0" borderId="0" xfId="41" applyFont="1" applyFill="1" applyBorder="1" applyAlignment="1">
      <alignment horizontal="centerContinuous" vertical="center"/>
    </xf>
    <xf numFmtId="40" fontId="21" fillId="0" borderId="17" xfId="43" applyNumberFormat="1" applyFont="1" applyFill="1" applyBorder="1" applyAlignment="1">
      <alignment horizontal="right" vertical="center"/>
    </xf>
    <xf numFmtId="178" fontId="19" fillId="0" borderId="17" xfId="0" applyNumberFormat="1" applyFont="1" applyFill="1" applyBorder="1" applyAlignment="1">
      <alignment horizontal="center" vertical="center"/>
    </xf>
    <xf numFmtId="178" fontId="19" fillId="0" borderId="17" xfId="0" applyNumberFormat="1" applyFont="1" applyFill="1" applyBorder="1" applyAlignment="1">
      <alignment horizontal="left" vertical="center"/>
    </xf>
    <xf numFmtId="40" fontId="19" fillId="0" borderId="17" xfId="43" applyNumberFormat="1" applyFont="1" applyFill="1" applyBorder="1" applyAlignment="1">
      <alignment horizontal="left" vertical="center"/>
    </xf>
    <xf numFmtId="0" fontId="19" fillId="24" borderId="28" xfId="41" applyFont="1" applyFill="1" applyBorder="1" applyAlignment="1">
      <alignment horizontal="right" vertical="center"/>
    </xf>
    <xf numFmtId="179" fontId="19" fillId="24" borderId="0" xfId="0" applyNumberFormat="1" applyFont="1" applyFill="1" applyBorder="1">
      <alignment vertical="center"/>
    </xf>
    <xf numFmtId="179" fontId="19" fillId="24" borderId="0" xfId="0" applyNumberFormat="1" applyFont="1" applyFill="1" applyBorder="1" applyAlignment="1">
      <alignment horizontal="right" vertical="center"/>
    </xf>
    <xf numFmtId="0" fontId="21" fillId="0" borderId="12" xfId="41" applyFont="1" applyFill="1" applyBorder="1" applyAlignment="1" applyProtection="1">
      <alignment vertical="center"/>
      <protection locked="0"/>
    </xf>
    <xf numFmtId="0" fontId="21" fillId="0" borderId="13" xfId="41" applyFont="1" applyFill="1" applyBorder="1" applyAlignment="1">
      <alignment vertical="center"/>
    </xf>
    <xf numFmtId="0" fontId="21" fillId="26" borderId="0" xfId="41" applyFont="1" applyFill="1" applyBorder="1">
      <alignment vertical="center"/>
    </xf>
    <xf numFmtId="179" fontId="21" fillId="0" borderId="12" xfId="41" applyNumberFormat="1" applyFont="1" applyFill="1" applyBorder="1" applyAlignment="1" applyProtection="1">
      <alignment vertical="center"/>
      <protection locked="0"/>
    </xf>
    <xf numFmtId="0" fontId="19" fillId="26" borderId="0" xfId="41" applyFont="1" applyFill="1" applyBorder="1" applyAlignment="1">
      <alignment horizontal="left" vertical="center"/>
    </xf>
    <xf numFmtId="179" fontId="19" fillId="24" borderId="28" xfId="0" applyNumberFormat="1" applyFont="1" applyFill="1" applyBorder="1" applyAlignment="1">
      <alignment horizontal="right" vertical="center"/>
    </xf>
    <xf numFmtId="179" fontId="19" fillId="26" borderId="0" xfId="0" applyNumberFormat="1" applyFont="1" applyFill="1" applyBorder="1" applyAlignment="1">
      <alignment horizontal="left" vertical="center"/>
    </xf>
    <xf numFmtId="0" fontId="19" fillId="26" borderId="0" xfId="0" applyFont="1" applyFill="1">
      <alignment vertical="center"/>
    </xf>
    <xf numFmtId="0" fontId="26" fillId="0" borderId="0" xfId="0" applyFont="1" applyFill="1" applyBorder="1">
      <alignment vertical="center"/>
    </xf>
    <xf numFmtId="0" fontId="0" fillId="0" borderId="0" xfId="41" applyFont="1" applyFill="1" applyBorder="1">
      <alignment vertical="center"/>
    </xf>
    <xf numFmtId="0" fontId="26" fillId="0" borderId="0" xfId="41" applyFont="1" applyFill="1" applyBorder="1" applyAlignment="1">
      <alignment horizontal="left" vertical="center"/>
    </xf>
    <xf numFmtId="0" fontId="24" fillId="0" borderId="0" xfId="41" applyFont="1" applyFill="1" applyBorder="1" applyAlignment="1">
      <alignment horizontal="center" vertical="center"/>
    </xf>
    <xf numFmtId="180" fontId="24" fillId="0" borderId="0" xfId="41" applyNumberFormat="1" applyFont="1" applyFill="1" applyBorder="1" applyAlignment="1">
      <alignment horizontal="center" vertical="center"/>
    </xf>
    <xf numFmtId="179" fontId="24" fillId="0" borderId="0" xfId="41" applyNumberFormat="1" applyFont="1" applyFill="1" applyBorder="1" applyAlignment="1">
      <alignment horizontal="center" vertical="center"/>
    </xf>
    <xf numFmtId="0" fontId="24" fillId="0" borderId="0" xfId="0" applyFont="1" applyFill="1" applyBorder="1">
      <alignment vertical="center"/>
    </xf>
    <xf numFmtId="0" fontId="24" fillId="0" borderId="0" xfId="0" applyFont="1" applyFill="1">
      <alignment vertical="center"/>
    </xf>
    <xf numFmtId="0" fontId="26" fillId="0" borderId="0" xfId="41" applyFont="1" applyFill="1" applyBorder="1" applyAlignment="1">
      <alignment vertical="center"/>
    </xf>
    <xf numFmtId="0" fontId="24" fillId="0" borderId="0" xfId="41" applyFont="1" applyFill="1" applyBorder="1" applyAlignment="1">
      <alignment vertical="center"/>
    </xf>
    <xf numFmtId="180" fontId="24" fillId="0" borderId="0" xfId="41" applyNumberFormat="1" applyFont="1" applyFill="1" applyBorder="1" applyAlignment="1">
      <alignment vertical="center"/>
    </xf>
    <xf numFmtId="179" fontId="24" fillId="0" borderId="0" xfId="41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180" fontId="19" fillId="0" borderId="0" xfId="0" applyNumberFormat="1" applyFont="1" applyFill="1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26" xfId="0" applyBorder="1">
      <alignment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0" xfId="0" applyBorder="1">
      <alignment vertical="center"/>
    </xf>
    <xf numFmtId="0" fontId="0" fillId="0" borderId="19" xfId="0" applyBorder="1">
      <alignment vertical="center"/>
    </xf>
    <xf numFmtId="0" fontId="0" fillId="0" borderId="24" xfId="0" applyBorder="1">
      <alignment vertical="center"/>
    </xf>
    <xf numFmtId="0" fontId="0" fillId="0" borderId="17" xfId="0" applyBorder="1">
      <alignment vertical="center"/>
    </xf>
    <xf numFmtId="0" fontId="0" fillId="0" borderId="25" xfId="0" applyBorder="1">
      <alignment vertical="center"/>
    </xf>
    <xf numFmtId="0" fontId="0" fillId="27" borderId="0" xfId="0" applyFill="1" applyBorder="1">
      <alignment vertical="center"/>
    </xf>
    <xf numFmtId="184" fontId="21" fillId="24" borderId="17" xfId="41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41" applyFont="1" applyFill="1" applyBorder="1" applyAlignment="1">
      <alignment horizontal="center" vertical="center"/>
    </xf>
    <xf numFmtId="0" fontId="1" fillId="0" borderId="0" xfId="41" quotePrefix="1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3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Sheet1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20</xdr:row>
      <xdr:rowOff>152400</xdr:rowOff>
    </xdr:from>
    <xdr:to>
      <xdr:col>16</xdr:col>
      <xdr:colOff>228599</xdr:colOff>
      <xdr:row>30</xdr:row>
      <xdr:rowOff>66675</xdr:rowOff>
    </xdr:to>
    <xdr:sp macro="" textlink="">
      <xdr:nvSpPr>
        <xdr:cNvPr id="2" name="右中かっこ 1"/>
        <xdr:cNvSpPr/>
      </xdr:nvSpPr>
      <xdr:spPr>
        <a:xfrm>
          <a:off x="4943474" y="4724400"/>
          <a:ext cx="314325" cy="1819275"/>
        </a:xfrm>
        <a:prstGeom prst="rightBrace">
          <a:avLst>
            <a:gd name="adj1" fmla="val 35606"/>
            <a:gd name="adj2" fmla="val 5000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190499</xdr:colOff>
      <xdr:row>48</xdr:row>
      <xdr:rowOff>152400</xdr:rowOff>
    </xdr:from>
    <xdr:to>
      <xdr:col>6</xdr:col>
      <xdr:colOff>128174</xdr:colOff>
      <xdr:row>50</xdr:row>
      <xdr:rowOff>42450</xdr:rowOff>
    </xdr:to>
    <xdr:sp macro="" textlink="">
      <xdr:nvSpPr>
        <xdr:cNvPr id="4" name="楕円 3"/>
        <xdr:cNvSpPr/>
      </xdr:nvSpPr>
      <xdr:spPr>
        <a:xfrm>
          <a:off x="1133474" y="9486900"/>
          <a:ext cx="252000" cy="2520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190499</xdr:colOff>
      <xdr:row>46</xdr:row>
      <xdr:rowOff>152400</xdr:rowOff>
    </xdr:from>
    <xdr:to>
      <xdr:col>15</xdr:col>
      <xdr:colOff>128174</xdr:colOff>
      <xdr:row>48</xdr:row>
      <xdr:rowOff>42450</xdr:rowOff>
    </xdr:to>
    <xdr:sp macro="" textlink="">
      <xdr:nvSpPr>
        <xdr:cNvPr id="5" name="楕円 4"/>
        <xdr:cNvSpPr/>
      </xdr:nvSpPr>
      <xdr:spPr>
        <a:xfrm>
          <a:off x="3962399" y="9848850"/>
          <a:ext cx="252000" cy="2329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168088</xdr:colOff>
      <xdr:row>1</xdr:row>
      <xdr:rowOff>123265</xdr:rowOff>
    </xdr:from>
    <xdr:to>
      <xdr:col>43</xdr:col>
      <xdr:colOff>313765</xdr:colOff>
      <xdr:row>9</xdr:row>
      <xdr:rowOff>56029</xdr:rowOff>
    </xdr:to>
    <xdr:sp macro="" textlink="">
      <xdr:nvSpPr>
        <xdr:cNvPr id="6" name="テキスト ボックス 5"/>
        <xdr:cNvSpPr txBox="1"/>
      </xdr:nvSpPr>
      <xdr:spPr>
        <a:xfrm>
          <a:off x="8953500" y="313765"/>
          <a:ext cx="4852147" cy="1456764"/>
        </a:xfrm>
        <a:prstGeom prst="rect">
          <a:avLst/>
        </a:prstGeom>
        <a:solidFill>
          <a:schemeClr val="lt1"/>
        </a:solidFill>
        <a:ln w="2857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当水理計算ツールは「宜野湾市上下水道局」が、独自に作成したもので、水理計算を行う際の参考用資料として提供します。他市町村で使用する場合は、必ず当該市町村担当者の使用確認を行うようお願いします。</a:t>
          </a:r>
          <a:endParaRPr kumimoji="1" lang="ja-JP" altLang="en-US" sz="14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40822</xdr:colOff>
      <xdr:row>68</xdr:row>
      <xdr:rowOff>51898</xdr:rowOff>
    </xdr:from>
    <xdr:to>
      <xdr:col>5</xdr:col>
      <xdr:colOff>294410</xdr:colOff>
      <xdr:row>75</xdr:row>
      <xdr:rowOff>136071</xdr:rowOff>
    </xdr:to>
    <xdr:sp macro="" textlink="">
      <xdr:nvSpPr>
        <xdr:cNvPr id="4" name="右中かっこ 3"/>
        <xdr:cNvSpPr/>
      </xdr:nvSpPr>
      <xdr:spPr>
        <a:xfrm>
          <a:off x="15280822" y="5930184"/>
          <a:ext cx="253588" cy="1608173"/>
        </a:xfrm>
        <a:prstGeom prst="rightBrace">
          <a:avLst>
            <a:gd name="adj1" fmla="val 44483"/>
            <a:gd name="adj2" fmla="val 5000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64076</xdr:colOff>
      <xdr:row>96</xdr:row>
      <xdr:rowOff>51898</xdr:rowOff>
    </xdr:from>
    <xdr:to>
      <xdr:col>5</xdr:col>
      <xdr:colOff>294409</xdr:colOff>
      <xdr:row>103</xdr:row>
      <xdr:rowOff>190500</xdr:rowOff>
    </xdr:to>
    <xdr:sp macro="" textlink="">
      <xdr:nvSpPr>
        <xdr:cNvPr id="3" name="右中かっこ 2"/>
        <xdr:cNvSpPr/>
      </xdr:nvSpPr>
      <xdr:spPr>
        <a:xfrm>
          <a:off x="4826576" y="6185998"/>
          <a:ext cx="230333" cy="1453052"/>
        </a:xfrm>
        <a:prstGeom prst="rightBrace">
          <a:avLst>
            <a:gd name="adj1" fmla="val 44483"/>
            <a:gd name="adj2" fmla="val 5000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67235</xdr:colOff>
      <xdr:row>122</xdr:row>
      <xdr:rowOff>51897</xdr:rowOff>
    </xdr:from>
    <xdr:to>
      <xdr:col>5</xdr:col>
      <xdr:colOff>294409</xdr:colOff>
      <xdr:row>129</xdr:row>
      <xdr:rowOff>190500</xdr:rowOff>
    </xdr:to>
    <xdr:sp macro="" textlink="">
      <xdr:nvSpPr>
        <xdr:cNvPr id="3" name="右中かっこ 2"/>
        <xdr:cNvSpPr/>
      </xdr:nvSpPr>
      <xdr:spPr>
        <a:xfrm>
          <a:off x="15307235" y="12602485"/>
          <a:ext cx="227174" cy="1707427"/>
        </a:xfrm>
        <a:prstGeom prst="rightBrace">
          <a:avLst>
            <a:gd name="adj1" fmla="val 44483"/>
            <a:gd name="adj2" fmla="val 5000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108857</xdr:colOff>
      <xdr:row>118</xdr:row>
      <xdr:rowOff>51897</xdr:rowOff>
    </xdr:from>
    <xdr:to>
      <xdr:col>5</xdr:col>
      <xdr:colOff>294409</xdr:colOff>
      <xdr:row>125</xdr:row>
      <xdr:rowOff>176892</xdr:rowOff>
    </xdr:to>
    <xdr:sp macro="" textlink="">
      <xdr:nvSpPr>
        <xdr:cNvPr id="3" name="右中かっこ 2"/>
        <xdr:cNvSpPr/>
      </xdr:nvSpPr>
      <xdr:spPr>
        <a:xfrm>
          <a:off x="15348857" y="12897040"/>
          <a:ext cx="185552" cy="1648995"/>
        </a:xfrm>
        <a:prstGeom prst="rightBrace">
          <a:avLst>
            <a:gd name="adj1" fmla="val 44483"/>
            <a:gd name="adj2" fmla="val 5000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A164"/>
  <sheetViews>
    <sheetView showGridLines="0" tabSelected="1" view="pageBreakPreview" zoomScale="85" zoomScaleNormal="70" zoomScaleSheetLayoutView="85" workbookViewId="0">
      <selection activeCell="AE14" sqref="AE14"/>
    </sheetView>
  </sheetViews>
  <sheetFormatPr defaultRowHeight="13.5" x14ac:dyDescent="0.15"/>
  <cols>
    <col min="1" max="2" width="4.125" style="136" customWidth="1"/>
    <col min="3" max="9" width="4.125" style="166" customWidth="1"/>
    <col min="10" max="10" width="4.125" style="136" customWidth="1"/>
    <col min="11" max="11" width="4.125" style="167" customWidth="1"/>
    <col min="12" max="15" width="4.125" style="136" customWidth="1"/>
    <col min="16" max="43" width="4.125" style="142" customWidth="1"/>
    <col min="44" max="50" width="9" style="142"/>
    <col min="51" max="51" width="9" style="142" customWidth="1"/>
    <col min="52" max="16384" width="9" style="142"/>
  </cols>
  <sheetData>
    <row r="1" spans="1:27" ht="15" customHeight="1" x14ac:dyDescent="0.15">
      <c r="A1" s="264" t="s">
        <v>90</v>
      </c>
      <c r="C1" s="265"/>
      <c r="D1" s="265"/>
      <c r="E1" s="265"/>
      <c r="F1" s="265"/>
      <c r="G1" s="265"/>
      <c r="H1" s="265"/>
      <c r="I1" s="136"/>
      <c r="J1" s="265"/>
      <c r="K1" s="265"/>
      <c r="L1" s="265"/>
      <c r="M1" s="265"/>
      <c r="N1" s="265"/>
      <c r="O1" s="265"/>
    </row>
    <row r="2" spans="1:27" ht="15" customHeight="1" x14ac:dyDescent="0.15">
      <c r="A2" s="1" t="s">
        <v>196</v>
      </c>
      <c r="M2" s="141"/>
      <c r="N2" s="141"/>
      <c r="O2" s="141"/>
    </row>
    <row r="3" spans="1:27" ht="15" customHeight="1" x14ac:dyDescent="0.15">
      <c r="C3" s="136" t="s">
        <v>94</v>
      </c>
      <c r="D3" s="136"/>
      <c r="E3" s="136"/>
      <c r="F3" s="136"/>
      <c r="G3" s="136"/>
      <c r="H3" s="136"/>
      <c r="I3" s="136"/>
      <c r="K3" s="136"/>
      <c r="O3" s="198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</row>
    <row r="4" spans="1:27" ht="15" customHeight="1" x14ac:dyDescent="0.15">
      <c r="C4" s="140" t="s">
        <v>84</v>
      </c>
      <c r="D4" s="181"/>
      <c r="E4" s="181"/>
      <c r="F4" s="146"/>
      <c r="G4" s="152"/>
      <c r="H4" s="179" t="s">
        <v>87</v>
      </c>
      <c r="I4" s="180"/>
      <c r="J4" s="179" t="s">
        <v>88</v>
      </c>
      <c r="K4" s="143"/>
      <c r="L4" s="143"/>
      <c r="M4" s="180"/>
      <c r="N4" s="187"/>
      <c r="O4" s="139" t="s">
        <v>33</v>
      </c>
      <c r="P4" s="143"/>
      <c r="Q4" s="143"/>
      <c r="R4" s="143"/>
      <c r="S4" s="144"/>
      <c r="T4" s="145"/>
      <c r="U4" s="139" t="s">
        <v>34</v>
      </c>
      <c r="V4" s="144"/>
      <c r="W4" s="144"/>
      <c r="X4" s="144"/>
      <c r="Y4" s="144"/>
      <c r="Z4" s="145"/>
      <c r="AA4" s="136"/>
    </row>
    <row r="5" spans="1:27" s="136" customFormat="1" ht="15" customHeight="1" x14ac:dyDescent="0.15">
      <c r="C5" s="168" t="s">
        <v>7</v>
      </c>
      <c r="D5" s="169"/>
      <c r="E5" s="170"/>
      <c r="F5" s="171"/>
      <c r="G5" s="171"/>
      <c r="H5" s="178"/>
      <c r="I5" s="172">
        <v>1</v>
      </c>
      <c r="J5" s="178"/>
      <c r="K5" s="171"/>
      <c r="L5" s="171"/>
      <c r="M5" s="172">
        <v>1</v>
      </c>
      <c r="N5" s="187"/>
      <c r="O5" s="138">
        <v>1</v>
      </c>
      <c r="P5" s="146"/>
      <c r="Q5" s="147"/>
      <c r="R5" s="147"/>
      <c r="S5" s="147"/>
      <c r="T5" s="148"/>
      <c r="U5" s="138">
        <v>1</v>
      </c>
      <c r="V5" s="147"/>
      <c r="W5" s="147"/>
      <c r="X5" s="147"/>
      <c r="Y5" s="147"/>
      <c r="Z5" s="148"/>
    </row>
    <row r="6" spans="1:27" s="136" customFormat="1" ht="15" customHeight="1" x14ac:dyDescent="0.15">
      <c r="C6" s="173" t="s">
        <v>8</v>
      </c>
      <c r="D6" s="174"/>
      <c r="E6" s="175"/>
      <c r="F6" s="176"/>
      <c r="G6" s="176"/>
      <c r="H6" s="178"/>
      <c r="I6" s="172">
        <v>1</v>
      </c>
      <c r="J6" s="178"/>
      <c r="K6" s="171"/>
      <c r="L6" s="171"/>
      <c r="M6" s="172">
        <v>1</v>
      </c>
      <c r="N6" s="187"/>
      <c r="O6" s="138" t="s">
        <v>30</v>
      </c>
      <c r="P6" s="146"/>
      <c r="Q6" s="147"/>
      <c r="R6" s="147"/>
      <c r="S6" s="147"/>
      <c r="T6" s="148"/>
      <c r="U6" s="138">
        <v>2</v>
      </c>
      <c r="V6" s="147"/>
      <c r="W6" s="147"/>
      <c r="X6" s="147"/>
      <c r="Y6" s="147"/>
      <c r="Z6" s="148"/>
    </row>
    <row r="7" spans="1:27" s="136" customFormat="1" ht="15" customHeight="1" x14ac:dyDescent="0.15">
      <c r="C7" s="168" t="s">
        <v>9</v>
      </c>
      <c r="D7" s="169"/>
      <c r="E7" s="170"/>
      <c r="F7" s="171"/>
      <c r="G7" s="171"/>
      <c r="H7" s="178"/>
      <c r="I7" s="172">
        <v>1</v>
      </c>
      <c r="J7" s="178"/>
      <c r="K7" s="171"/>
      <c r="L7" s="171"/>
      <c r="M7" s="172">
        <v>1</v>
      </c>
      <c r="N7" s="187"/>
      <c r="O7" s="138" t="s">
        <v>31</v>
      </c>
      <c r="P7" s="146"/>
      <c r="Q7" s="147"/>
      <c r="R7" s="147"/>
      <c r="S7" s="147"/>
      <c r="T7" s="148"/>
      <c r="U7" s="138">
        <v>3</v>
      </c>
      <c r="V7" s="147"/>
      <c r="W7" s="147"/>
      <c r="X7" s="147"/>
      <c r="Y7" s="147"/>
      <c r="Z7" s="148"/>
    </row>
    <row r="8" spans="1:27" s="136" customFormat="1" ht="15" customHeight="1" x14ac:dyDescent="0.15">
      <c r="C8" s="173" t="s">
        <v>85</v>
      </c>
      <c r="D8" s="176"/>
      <c r="E8" s="176"/>
      <c r="F8" s="176"/>
      <c r="G8" s="176"/>
      <c r="H8" s="178"/>
      <c r="I8" s="172">
        <v>1</v>
      </c>
      <c r="J8" s="178"/>
      <c r="K8" s="171"/>
      <c r="L8" s="171"/>
      <c r="M8" s="172">
        <v>1</v>
      </c>
      <c r="N8" s="187"/>
      <c r="O8" s="195" t="s">
        <v>32</v>
      </c>
      <c r="P8" s="196"/>
      <c r="Q8" s="241"/>
      <c r="R8" s="241"/>
      <c r="S8" s="241"/>
      <c r="T8" s="242"/>
      <c r="U8" s="195">
        <v>4</v>
      </c>
      <c r="V8" s="241"/>
      <c r="W8" s="241"/>
      <c r="X8" s="243"/>
      <c r="Y8" s="244"/>
      <c r="Z8" s="197"/>
    </row>
    <row r="9" spans="1:27" s="136" customFormat="1" ht="15" customHeight="1" x14ac:dyDescent="0.15">
      <c r="C9" s="168" t="s">
        <v>11</v>
      </c>
      <c r="D9" s="171"/>
      <c r="E9" s="171"/>
      <c r="F9" s="171"/>
      <c r="G9" s="171"/>
      <c r="H9" s="178"/>
      <c r="I9" s="172">
        <v>1</v>
      </c>
      <c r="J9" s="178"/>
      <c r="K9" s="171"/>
      <c r="L9" s="171"/>
      <c r="M9" s="172">
        <v>1</v>
      </c>
      <c r="N9" s="187"/>
      <c r="O9" s="140" t="s">
        <v>80</v>
      </c>
      <c r="P9" s="146"/>
      <c r="Q9" s="149"/>
      <c r="R9" s="149"/>
      <c r="S9" s="149"/>
      <c r="T9" s="150"/>
      <c r="U9" s="140">
        <v>5</v>
      </c>
      <c r="V9" s="149"/>
      <c r="W9" s="149"/>
      <c r="X9" s="147"/>
      <c r="Y9" s="151"/>
      <c r="Z9" s="152"/>
    </row>
    <row r="10" spans="1:27" s="136" customFormat="1" ht="15" customHeight="1" x14ac:dyDescent="0.15">
      <c r="A10" s="153"/>
      <c r="C10" s="168" t="s">
        <v>13</v>
      </c>
      <c r="D10" s="171"/>
      <c r="E10" s="171"/>
      <c r="F10" s="171"/>
      <c r="G10" s="171"/>
      <c r="H10" s="178"/>
      <c r="I10" s="172">
        <v>2</v>
      </c>
      <c r="J10" s="178"/>
      <c r="K10" s="171"/>
      <c r="L10" s="171"/>
      <c r="M10" s="172">
        <v>2</v>
      </c>
      <c r="N10" s="187"/>
      <c r="O10" s="140" t="s">
        <v>81</v>
      </c>
      <c r="P10" s="146"/>
      <c r="Q10" s="149"/>
      <c r="R10" s="149"/>
      <c r="S10" s="149"/>
      <c r="T10" s="150"/>
      <c r="U10" s="140">
        <v>6</v>
      </c>
      <c r="V10" s="149"/>
      <c r="W10" s="149"/>
      <c r="X10" s="147"/>
      <c r="Y10" s="151"/>
      <c r="Z10" s="152"/>
    </row>
    <row r="11" spans="1:27" s="136" customFormat="1" ht="15" customHeight="1" x14ac:dyDescent="0.15">
      <c r="A11" s="153"/>
      <c r="C11" s="168" t="s">
        <v>14</v>
      </c>
      <c r="D11" s="171"/>
      <c r="E11" s="171"/>
      <c r="F11" s="171"/>
      <c r="G11" s="171"/>
      <c r="H11" s="178"/>
      <c r="I11" s="172">
        <v>2</v>
      </c>
      <c r="J11" s="178"/>
      <c r="K11" s="171"/>
      <c r="L11" s="171"/>
      <c r="M11" s="172">
        <v>2</v>
      </c>
      <c r="O11" s="176"/>
      <c r="Z11" s="188" t="s">
        <v>89</v>
      </c>
    </row>
    <row r="12" spans="1:27" s="136" customFormat="1" ht="15" customHeight="1" x14ac:dyDescent="0.15">
      <c r="A12" s="153"/>
      <c r="C12" s="182" t="s">
        <v>19</v>
      </c>
      <c r="D12" s="183"/>
      <c r="E12" s="183"/>
      <c r="F12" s="183"/>
      <c r="G12" s="183"/>
      <c r="H12" s="184"/>
      <c r="I12" s="185">
        <v>3</v>
      </c>
      <c r="J12" s="184"/>
      <c r="K12" s="183"/>
      <c r="L12" s="183"/>
      <c r="M12" s="185">
        <v>1</v>
      </c>
    </row>
    <row r="13" spans="1:27" s="136" customFormat="1" ht="15" customHeight="1" x14ac:dyDescent="0.15">
      <c r="A13" s="153"/>
      <c r="C13" s="186" t="s">
        <v>86</v>
      </c>
      <c r="D13" s="183"/>
      <c r="E13" s="183"/>
      <c r="F13" s="183"/>
      <c r="G13" s="183"/>
      <c r="H13" s="184"/>
      <c r="I13" s="185">
        <v>4</v>
      </c>
      <c r="J13" s="184"/>
      <c r="K13" s="183"/>
      <c r="L13" s="183"/>
      <c r="M13" s="185">
        <v>1</v>
      </c>
    </row>
    <row r="14" spans="1:27" s="136" customFormat="1" ht="15" customHeight="1" x14ac:dyDescent="0.15">
      <c r="A14" s="153"/>
      <c r="C14" s="177" t="s">
        <v>33</v>
      </c>
      <c r="D14" s="171"/>
      <c r="E14" s="171"/>
      <c r="F14" s="171"/>
      <c r="G14" s="171"/>
      <c r="H14" s="171"/>
      <c r="I14" s="172"/>
      <c r="J14" s="184"/>
      <c r="K14" s="183"/>
      <c r="L14" s="183"/>
      <c r="M14" s="185">
        <f>SUM(M5:M13)</f>
        <v>11</v>
      </c>
    </row>
    <row r="15" spans="1:27" s="136" customFormat="1" ht="15" customHeight="1" x14ac:dyDescent="0.15">
      <c r="A15" s="153"/>
      <c r="C15" s="240" t="s">
        <v>197</v>
      </c>
    </row>
    <row r="16" spans="1:27" ht="15" customHeight="1" x14ac:dyDescent="0.15">
      <c r="A16" s="153"/>
      <c r="C16" s="136" t="s">
        <v>216</v>
      </c>
      <c r="D16" s="136"/>
      <c r="E16" s="136"/>
      <c r="F16" s="136"/>
      <c r="G16" s="136"/>
      <c r="H16" s="136"/>
      <c r="I16" s="136"/>
      <c r="K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</row>
    <row r="17" spans="1:27" ht="15" customHeight="1" x14ac:dyDescent="0.15">
      <c r="A17" s="153"/>
      <c r="C17" s="136"/>
      <c r="D17" s="136"/>
      <c r="E17" s="136"/>
      <c r="F17" s="136"/>
      <c r="G17" s="136"/>
      <c r="H17" s="136"/>
      <c r="I17" s="136"/>
      <c r="K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</row>
    <row r="18" spans="1:27" s="271" customFormat="1" ht="15" customHeight="1" x14ac:dyDescent="0.15">
      <c r="A18" s="266" t="s">
        <v>91</v>
      </c>
      <c r="B18" s="267"/>
      <c r="C18" s="268"/>
      <c r="D18" s="268"/>
      <c r="E18" s="268"/>
      <c r="F18" s="268"/>
      <c r="G18" s="268"/>
      <c r="H18" s="268"/>
      <c r="I18" s="268"/>
      <c r="J18" s="267"/>
      <c r="K18" s="269"/>
      <c r="L18" s="270"/>
      <c r="M18" s="270"/>
      <c r="N18" s="270"/>
      <c r="O18" s="270"/>
    </row>
    <row r="19" spans="1:27" ht="15" customHeight="1" x14ac:dyDescent="0.15">
      <c r="A19" s="153"/>
      <c r="B19" s="153"/>
      <c r="C19" s="154"/>
      <c r="D19" s="154"/>
      <c r="E19" s="154"/>
      <c r="F19" s="154"/>
      <c r="G19" s="154"/>
      <c r="H19" s="154"/>
      <c r="I19" s="154"/>
      <c r="J19" s="153"/>
      <c r="K19" s="155"/>
    </row>
    <row r="20" spans="1:27" ht="15" customHeight="1" x14ac:dyDescent="0.15">
      <c r="A20" s="156"/>
      <c r="B20" s="156"/>
      <c r="C20" s="158" t="s">
        <v>95</v>
      </c>
      <c r="D20" s="158"/>
      <c r="E20" s="158"/>
      <c r="F20" s="158"/>
      <c r="G20" s="158"/>
      <c r="H20" s="158"/>
      <c r="I20" s="158"/>
      <c r="J20" s="156"/>
      <c r="K20" s="155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</row>
    <row r="21" spans="1:27" ht="15" customHeight="1" x14ac:dyDescent="0.15">
      <c r="A21" s="156"/>
      <c r="B21" s="156"/>
      <c r="C21" s="140" t="s">
        <v>17</v>
      </c>
      <c r="D21" s="146"/>
      <c r="E21" s="146"/>
      <c r="F21" s="146"/>
      <c r="G21" s="146"/>
      <c r="H21" s="193" t="s">
        <v>18</v>
      </c>
      <c r="I21" s="146"/>
      <c r="J21" s="146"/>
      <c r="K21" s="146"/>
      <c r="L21" s="152"/>
      <c r="M21" s="140" t="s">
        <v>92</v>
      </c>
      <c r="N21" s="146"/>
      <c r="O21" s="152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</row>
    <row r="22" spans="1:27" ht="15" customHeight="1" x14ac:dyDescent="0.15">
      <c r="A22" s="156"/>
      <c r="B22" s="156"/>
      <c r="C22" s="194" t="s">
        <v>7</v>
      </c>
      <c r="D22" s="183"/>
      <c r="E22" s="183"/>
      <c r="F22" s="183"/>
      <c r="G22" s="183"/>
      <c r="H22" s="195">
        <v>12</v>
      </c>
      <c r="I22" s="196"/>
      <c r="J22" s="196"/>
      <c r="K22" s="196"/>
      <c r="L22" s="197"/>
      <c r="M22" s="195" t="s">
        <v>93</v>
      </c>
      <c r="N22" s="196"/>
      <c r="O22" s="197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</row>
    <row r="23" spans="1:27" ht="15" customHeight="1" x14ac:dyDescent="0.15">
      <c r="A23" s="156"/>
      <c r="B23" s="156"/>
      <c r="C23" s="194" t="s">
        <v>8</v>
      </c>
      <c r="D23" s="183"/>
      <c r="E23" s="183"/>
      <c r="F23" s="183"/>
      <c r="G23" s="185"/>
      <c r="H23" s="195">
        <v>12</v>
      </c>
      <c r="I23" s="196"/>
      <c r="J23" s="196"/>
      <c r="K23" s="196"/>
      <c r="L23" s="197"/>
      <c r="M23" s="195" t="s">
        <v>93</v>
      </c>
      <c r="N23" s="196"/>
      <c r="O23" s="197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</row>
    <row r="24" spans="1:27" ht="15" customHeight="1" x14ac:dyDescent="0.15">
      <c r="A24" s="156"/>
      <c r="B24" s="156"/>
      <c r="C24" s="190" t="s">
        <v>9</v>
      </c>
      <c r="D24" s="191"/>
      <c r="E24" s="191"/>
      <c r="F24" s="191"/>
      <c r="G24" s="191"/>
      <c r="H24" s="140">
        <v>8</v>
      </c>
      <c r="I24" s="146"/>
      <c r="J24" s="146"/>
      <c r="K24" s="146"/>
      <c r="L24" s="152"/>
      <c r="M24" s="178"/>
      <c r="N24" s="171"/>
      <c r="O24" s="172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</row>
    <row r="25" spans="1:27" ht="15" customHeight="1" x14ac:dyDescent="0.15">
      <c r="A25" s="156"/>
      <c r="B25" s="156"/>
      <c r="C25" s="194" t="s">
        <v>11</v>
      </c>
      <c r="D25" s="183"/>
      <c r="E25" s="183"/>
      <c r="F25" s="183"/>
      <c r="G25" s="183"/>
      <c r="H25" s="195">
        <v>8</v>
      </c>
      <c r="I25" s="196"/>
      <c r="J25" s="196"/>
      <c r="K25" s="196"/>
      <c r="L25" s="197"/>
      <c r="M25" s="195" t="s">
        <v>93</v>
      </c>
      <c r="N25" s="196"/>
      <c r="O25" s="197"/>
      <c r="P25" s="136"/>
      <c r="Q25" s="136"/>
      <c r="R25" s="136" t="s">
        <v>97</v>
      </c>
      <c r="S25" s="136"/>
      <c r="T25" s="136"/>
      <c r="U25" s="136"/>
      <c r="V25" s="136"/>
      <c r="W25" s="136"/>
      <c r="X25" s="136"/>
      <c r="Y25" s="136"/>
      <c r="Z25" s="136"/>
      <c r="AA25" s="136"/>
    </row>
    <row r="26" spans="1:27" ht="15" customHeight="1" x14ac:dyDescent="0.15">
      <c r="A26" s="156"/>
      <c r="B26" s="156"/>
      <c r="C26" s="189" t="s">
        <v>14</v>
      </c>
      <c r="D26" s="171"/>
      <c r="E26" s="171"/>
      <c r="F26" s="171"/>
      <c r="G26" s="171"/>
      <c r="H26" s="140">
        <v>5</v>
      </c>
      <c r="I26" s="146"/>
      <c r="J26" s="146"/>
      <c r="K26" s="146"/>
      <c r="L26" s="152"/>
      <c r="M26" s="178"/>
      <c r="N26" s="171"/>
      <c r="O26" s="172"/>
      <c r="P26" s="136"/>
      <c r="Q26" s="136"/>
      <c r="R26" s="136" t="s">
        <v>98</v>
      </c>
      <c r="S26" s="136"/>
      <c r="T26" s="136"/>
      <c r="U26" s="136"/>
      <c r="V26" s="136"/>
      <c r="W26" s="136"/>
      <c r="X26" s="136"/>
      <c r="Y26" s="136"/>
      <c r="Z26" s="136"/>
      <c r="AA26" s="136"/>
    </row>
    <row r="27" spans="1:27" ht="15" customHeight="1" x14ac:dyDescent="0.15">
      <c r="A27" s="156"/>
      <c r="B27" s="156"/>
      <c r="C27" s="189" t="s">
        <v>19</v>
      </c>
      <c r="D27" s="171"/>
      <c r="E27" s="171"/>
      <c r="F27" s="171"/>
      <c r="G27" s="171"/>
      <c r="H27" s="140">
        <v>15</v>
      </c>
      <c r="I27" s="146"/>
      <c r="J27" s="146"/>
      <c r="K27" s="146"/>
      <c r="L27" s="152"/>
      <c r="M27" s="178"/>
      <c r="N27" s="171"/>
      <c r="O27" s="172"/>
      <c r="P27" s="136"/>
      <c r="Q27" s="136"/>
      <c r="R27" s="136" t="s">
        <v>96</v>
      </c>
      <c r="S27" s="136"/>
      <c r="T27" s="136"/>
      <c r="U27" s="136"/>
      <c r="V27" s="136"/>
      <c r="W27" s="136"/>
      <c r="X27" s="136"/>
      <c r="Y27" s="136"/>
      <c r="Z27" s="136"/>
      <c r="AA27" s="136"/>
    </row>
    <row r="28" spans="1:27" ht="15" customHeight="1" x14ac:dyDescent="0.15">
      <c r="A28" s="156"/>
      <c r="B28" s="156"/>
      <c r="C28" s="189" t="s">
        <v>12</v>
      </c>
      <c r="D28" s="171"/>
      <c r="E28" s="171"/>
      <c r="F28" s="171"/>
      <c r="G28" s="171"/>
      <c r="H28" s="140">
        <v>12</v>
      </c>
      <c r="I28" s="146"/>
      <c r="J28" s="146"/>
      <c r="K28" s="146"/>
      <c r="L28" s="152"/>
      <c r="M28" s="178"/>
      <c r="N28" s="171"/>
      <c r="O28" s="172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</row>
    <row r="29" spans="1:27" ht="15" customHeight="1" x14ac:dyDescent="0.15">
      <c r="A29" s="156"/>
      <c r="B29" s="156"/>
      <c r="C29" s="189" t="s">
        <v>21</v>
      </c>
      <c r="D29" s="171"/>
      <c r="E29" s="171"/>
      <c r="F29" s="171"/>
      <c r="G29" s="171"/>
      <c r="H29" s="140">
        <v>15</v>
      </c>
      <c r="I29" s="146"/>
      <c r="J29" s="146"/>
      <c r="K29" s="146"/>
      <c r="L29" s="152"/>
      <c r="M29" s="178"/>
      <c r="N29" s="171"/>
      <c r="O29" s="172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</row>
    <row r="30" spans="1:27" ht="15" customHeight="1" x14ac:dyDescent="0.15">
      <c r="A30" s="156"/>
      <c r="B30" s="156"/>
      <c r="C30" s="194" t="s">
        <v>13</v>
      </c>
      <c r="D30" s="183"/>
      <c r="E30" s="183"/>
      <c r="F30" s="183"/>
      <c r="G30" s="183"/>
      <c r="H30" s="195">
        <v>12</v>
      </c>
      <c r="I30" s="196"/>
      <c r="J30" s="196"/>
      <c r="K30" s="196"/>
      <c r="L30" s="197"/>
      <c r="M30" s="195" t="s">
        <v>93</v>
      </c>
      <c r="N30" s="196"/>
      <c r="O30" s="197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</row>
    <row r="31" spans="1:27" ht="15" customHeight="1" x14ac:dyDescent="0.15">
      <c r="A31" s="156"/>
      <c r="B31" s="156"/>
      <c r="C31" s="189" t="s">
        <v>22</v>
      </c>
      <c r="D31" s="171"/>
      <c r="E31" s="171"/>
      <c r="F31" s="171"/>
      <c r="G31" s="171"/>
      <c r="H31" s="140">
        <v>70</v>
      </c>
      <c r="I31" s="146"/>
      <c r="J31" s="146"/>
      <c r="K31" s="146"/>
      <c r="L31" s="152"/>
      <c r="M31" s="178"/>
      <c r="N31" s="171"/>
      <c r="O31" s="172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</row>
    <row r="32" spans="1:27" ht="15" customHeight="1" x14ac:dyDescent="0.15">
      <c r="A32" s="153"/>
      <c r="B32" s="153"/>
      <c r="C32" s="189" t="s">
        <v>10</v>
      </c>
      <c r="D32" s="171"/>
      <c r="E32" s="171"/>
      <c r="F32" s="171"/>
      <c r="G32" s="171"/>
      <c r="H32" s="140">
        <v>20</v>
      </c>
      <c r="I32" s="146"/>
      <c r="J32" s="146"/>
      <c r="K32" s="146"/>
      <c r="L32" s="152"/>
      <c r="M32" s="178"/>
      <c r="N32" s="171"/>
      <c r="O32" s="172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</row>
    <row r="33" spans="1:27" ht="15" customHeight="1" x14ac:dyDescent="0.15">
      <c r="A33" s="156"/>
      <c r="B33" s="156"/>
      <c r="C33" s="189" t="s">
        <v>20</v>
      </c>
      <c r="D33" s="171"/>
      <c r="E33" s="171"/>
      <c r="F33" s="171"/>
      <c r="G33" s="171"/>
      <c r="H33" s="140">
        <v>30</v>
      </c>
      <c r="I33" s="146"/>
      <c r="J33" s="146"/>
      <c r="K33" s="146"/>
      <c r="L33" s="152"/>
      <c r="M33" s="178"/>
      <c r="N33" s="171"/>
      <c r="O33" s="172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</row>
    <row r="34" spans="1:27" ht="15" customHeight="1" x14ac:dyDescent="0.15">
      <c r="A34" s="153"/>
      <c r="B34" s="153"/>
      <c r="C34" s="189" t="s">
        <v>15</v>
      </c>
      <c r="D34" s="171"/>
      <c r="E34" s="171"/>
      <c r="F34" s="171"/>
      <c r="G34" s="171"/>
      <c r="H34" s="140">
        <v>130</v>
      </c>
      <c r="I34" s="146"/>
      <c r="J34" s="146"/>
      <c r="K34" s="146"/>
      <c r="L34" s="152"/>
      <c r="M34" s="178"/>
      <c r="N34" s="171"/>
      <c r="O34" s="172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</row>
    <row r="35" spans="1:27" ht="15" customHeight="1" x14ac:dyDescent="0.15">
      <c r="A35" s="153"/>
      <c r="B35" s="153"/>
      <c r="C35" s="189" t="s">
        <v>16</v>
      </c>
      <c r="D35" s="171"/>
      <c r="E35" s="171"/>
      <c r="F35" s="171"/>
      <c r="G35" s="171"/>
      <c r="H35" s="140">
        <v>35</v>
      </c>
      <c r="I35" s="146"/>
      <c r="J35" s="146"/>
      <c r="K35" s="146"/>
      <c r="L35" s="152"/>
      <c r="M35" s="178"/>
      <c r="N35" s="171"/>
      <c r="O35" s="172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</row>
    <row r="36" spans="1:27" ht="15" customHeight="1" x14ac:dyDescent="0.15">
      <c r="A36" s="153"/>
      <c r="B36" s="153"/>
      <c r="C36" s="161"/>
      <c r="D36" s="161"/>
      <c r="E36" s="154"/>
      <c r="F36" s="161"/>
      <c r="G36" s="154"/>
      <c r="H36" s="161"/>
      <c r="I36" s="154"/>
      <c r="J36" s="156"/>
      <c r="K36" s="160"/>
      <c r="L36" s="159"/>
      <c r="M36" s="159"/>
      <c r="N36" s="159"/>
      <c r="O36" s="159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</row>
    <row r="37" spans="1:27" ht="15" customHeight="1" x14ac:dyDescent="0.15">
      <c r="A37" s="153"/>
      <c r="B37" s="153"/>
      <c r="C37" s="161"/>
      <c r="D37" s="161"/>
      <c r="E37" s="154"/>
      <c r="F37" s="161"/>
      <c r="G37" s="154"/>
      <c r="H37" s="161"/>
      <c r="I37" s="161"/>
      <c r="J37" s="156"/>
      <c r="K37" s="162"/>
      <c r="L37" s="159"/>
      <c r="M37" s="159"/>
      <c r="N37" s="159"/>
      <c r="O37" s="159"/>
    </row>
    <row r="38" spans="1:27" s="271" customFormat="1" ht="15" customHeight="1" x14ac:dyDescent="0.15">
      <c r="A38" s="272" t="s">
        <v>236</v>
      </c>
      <c r="B38" s="273"/>
      <c r="C38" s="274"/>
      <c r="D38" s="274"/>
      <c r="E38" s="274"/>
      <c r="F38" s="274"/>
      <c r="G38" s="274"/>
      <c r="H38" s="274"/>
      <c r="I38" s="274"/>
      <c r="J38" s="273"/>
      <c r="K38" s="275"/>
      <c r="L38" s="276"/>
      <c r="M38" s="276"/>
      <c r="N38" s="276"/>
      <c r="O38" s="276"/>
    </row>
    <row r="39" spans="1:27" ht="15" customHeight="1" x14ac:dyDescent="0.15">
      <c r="A39" s="153"/>
      <c r="B39" s="153"/>
      <c r="C39" s="154"/>
      <c r="D39" s="154"/>
      <c r="E39" s="154"/>
      <c r="F39" s="154"/>
      <c r="G39" s="154"/>
      <c r="H39" s="154"/>
      <c r="I39" s="154"/>
      <c r="J39" s="153"/>
      <c r="K39" s="160"/>
      <c r="L39" s="159"/>
      <c r="M39" s="159"/>
      <c r="N39" s="159"/>
      <c r="O39" s="159"/>
    </row>
    <row r="40" spans="1:27" ht="15" customHeight="1" x14ac:dyDescent="0.15">
      <c r="A40" s="153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</row>
    <row r="41" spans="1:27" ht="15" customHeight="1" x14ac:dyDescent="0.15">
      <c r="A41" s="153"/>
      <c r="B41" s="205"/>
      <c r="C41" s="290" t="s">
        <v>100</v>
      </c>
      <c r="D41" s="290"/>
      <c r="E41" s="290" t="s">
        <v>102</v>
      </c>
      <c r="F41" s="290"/>
      <c r="G41" s="290" t="s">
        <v>104</v>
      </c>
      <c r="H41" s="290"/>
      <c r="I41" s="290" t="s">
        <v>235</v>
      </c>
      <c r="J41" s="290"/>
      <c r="K41" s="245"/>
      <c r="L41" s="291" t="s">
        <v>108</v>
      </c>
      <c r="M41" s="291"/>
      <c r="N41" s="291" t="s">
        <v>109</v>
      </c>
      <c r="O41" s="291"/>
      <c r="P41" s="291" t="s">
        <v>110</v>
      </c>
      <c r="Q41" s="291"/>
      <c r="R41" s="291" t="s">
        <v>111</v>
      </c>
      <c r="S41" s="291"/>
      <c r="T41" s="136"/>
      <c r="U41" s="136"/>
    </row>
    <row r="42" spans="1:27" ht="15" customHeight="1" x14ac:dyDescent="0.15">
      <c r="A42" s="153"/>
      <c r="B42" s="154"/>
      <c r="C42" s="153"/>
      <c r="D42" s="199"/>
      <c r="E42" s="202"/>
      <c r="F42" s="199"/>
      <c r="G42" s="202"/>
      <c r="H42" s="154"/>
      <c r="I42" s="208"/>
      <c r="K42" s="136"/>
      <c r="L42" s="153"/>
      <c r="M42" s="199"/>
      <c r="N42" s="202"/>
      <c r="O42" s="199"/>
      <c r="P42" s="153"/>
      <c r="Q42" s="199"/>
      <c r="R42" s="202"/>
      <c r="S42" s="199"/>
      <c r="T42" s="136"/>
      <c r="U42" s="136"/>
    </row>
    <row r="43" spans="1:27" ht="15" customHeight="1" x14ac:dyDescent="0.15">
      <c r="A43" s="153"/>
      <c r="B43" s="154"/>
      <c r="C43" s="153"/>
      <c r="D43" s="200"/>
      <c r="E43" s="203"/>
      <c r="F43" s="199"/>
      <c r="G43" s="202"/>
      <c r="H43" s="154"/>
      <c r="I43" s="208"/>
      <c r="K43" s="136"/>
      <c r="L43" s="153"/>
      <c r="M43" s="200"/>
      <c r="N43" s="203"/>
      <c r="O43" s="199"/>
      <c r="P43" s="153"/>
      <c r="Q43" s="200"/>
      <c r="R43" s="203"/>
      <c r="S43" s="199"/>
      <c r="T43" s="136"/>
      <c r="U43" s="136"/>
    </row>
    <row r="44" spans="1:27" ht="15" customHeight="1" x14ac:dyDescent="0.15">
      <c r="A44" s="153"/>
      <c r="B44" s="154"/>
      <c r="C44" s="153"/>
      <c r="D44" s="206" t="s">
        <v>105</v>
      </c>
      <c r="E44" s="199"/>
      <c r="F44" s="154"/>
      <c r="G44" s="202"/>
      <c r="H44" s="154"/>
      <c r="I44" s="208"/>
      <c r="K44" s="136"/>
      <c r="L44" s="153"/>
      <c r="M44" s="206" t="s">
        <v>105</v>
      </c>
      <c r="N44" s="199"/>
      <c r="O44" s="154"/>
      <c r="P44" s="153"/>
      <c r="Q44" s="206" t="s">
        <v>106</v>
      </c>
      <c r="R44" s="199"/>
      <c r="S44" s="154"/>
      <c r="T44" s="136"/>
      <c r="U44" s="136"/>
    </row>
    <row r="45" spans="1:27" ht="15" customHeight="1" x14ac:dyDescent="0.15">
      <c r="A45" s="153"/>
      <c r="B45" s="154"/>
      <c r="C45" s="153"/>
      <c r="D45" s="154"/>
      <c r="E45" s="200"/>
      <c r="F45" s="201"/>
      <c r="G45" s="203"/>
      <c r="H45" s="154"/>
      <c r="I45" s="208"/>
      <c r="K45" s="136"/>
      <c r="L45" s="153"/>
      <c r="M45" s="154"/>
      <c r="N45" s="200"/>
      <c r="O45" s="201"/>
      <c r="P45" s="201"/>
      <c r="Q45" s="203"/>
      <c r="R45" s="136"/>
      <c r="S45" s="136"/>
      <c r="T45" s="136"/>
      <c r="U45" s="136"/>
    </row>
    <row r="46" spans="1:27" ht="15" customHeight="1" x14ac:dyDescent="0.15">
      <c r="A46" s="153"/>
      <c r="B46" s="154"/>
      <c r="C46" s="153"/>
      <c r="D46" s="154"/>
      <c r="E46" s="206" t="s">
        <v>106</v>
      </c>
      <c r="F46" s="204"/>
      <c r="G46" s="154"/>
      <c r="H46" s="154"/>
      <c r="I46" s="208"/>
      <c r="K46" s="136"/>
      <c r="L46" s="153"/>
      <c r="M46" s="154"/>
      <c r="N46" s="206"/>
      <c r="O46" s="188" t="s">
        <v>107</v>
      </c>
      <c r="P46" s="199"/>
      <c r="Q46" s="154"/>
      <c r="R46" s="136"/>
      <c r="S46" s="136"/>
      <c r="T46" s="136"/>
      <c r="U46" s="136"/>
    </row>
    <row r="47" spans="1:27" x14ac:dyDescent="0.15">
      <c r="A47" s="153"/>
      <c r="B47" s="154"/>
      <c r="C47" s="153"/>
      <c r="D47" s="154"/>
      <c r="E47" s="136"/>
      <c r="F47" s="207"/>
      <c r="G47" s="201"/>
      <c r="H47" s="201"/>
      <c r="I47" s="192"/>
      <c r="K47" s="136"/>
      <c r="L47" s="153"/>
      <c r="M47" s="154"/>
      <c r="O47" s="154"/>
      <c r="P47" s="199"/>
      <c r="Q47" s="154"/>
      <c r="R47" s="136"/>
      <c r="S47" s="136"/>
      <c r="T47" s="136"/>
      <c r="U47" s="136"/>
    </row>
    <row r="48" spans="1:27" x14ac:dyDescent="0.15">
      <c r="A48" s="153"/>
      <c r="B48" s="154"/>
      <c r="C48" s="153"/>
      <c r="D48" s="154"/>
      <c r="E48" s="136"/>
      <c r="F48" s="188" t="s">
        <v>107</v>
      </c>
      <c r="G48" s="204"/>
      <c r="H48" s="154"/>
      <c r="I48" s="136"/>
      <c r="K48" s="136"/>
      <c r="L48" s="153"/>
      <c r="M48" s="154"/>
      <c r="O48" s="205" t="s">
        <v>99</v>
      </c>
      <c r="P48" s="205"/>
      <c r="Q48" s="154" t="s">
        <v>112</v>
      </c>
      <c r="R48" s="136"/>
      <c r="S48" s="136"/>
      <c r="T48" s="136"/>
      <c r="U48" s="136"/>
    </row>
    <row r="49" spans="1:27" x14ac:dyDescent="0.15">
      <c r="A49" s="153"/>
      <c r="B49" s="154"/>
      <c r="C49" s="153"/>
      <c r="D49" s="154"/>
      <c r="E49" s="136"/>
      <c r="F49" s="154"/>
      <c r="G49" s="199"/>
      <c r="H49" s="154"/>
      <c r="I49" s="136"/>
      <c r="K49" s="136"/>
      <c r="L49" s="153"/>
      <c r="M49" s="154"/>
      <c r="O49" s="154"/>
      <c r="P49" s="199"/>
      <c r="Q49" s="154"/>
      <c r="R49" s="136"/>
      <c r="S49" s="136"/>
      <c r="T49" s="136"/>
      <c r="U49" s="136"/>
    </row>
    <row r="50" spans="1:27" x14ac:dyDescent="0.15">
      <c r="A50" s="153"/>
      <c r="B50" s="154"/>
      <c r="C50" s="153"/>
      <c r="D50" s="155"/>
      <c r="E50" s="136"/>
      <c r="F50" s="205" t="s">
        <v>99</v>
      </c>
      <c r="G50" s="205"/>
      <c r="H50" s="154" t="s">
        <v>112</v>
      </c>
      <c r="I50" s="136"/>
      <c r="K50" s="136"/>
      <c r="N50" s="153"/>
      <c r="O50" s="155"/>
      <c r="P50" s="136"/>
      <c r="Q50" s="136"/>
      <c r="R50" s="136"/>
      <c r="S50" s="159"/>
      <c r="T50" s="136"/>
      <c r="U50" s="136"/>
    </row>
    <row r="51" spans="1:27" x14ac:dyDescent="0.15">
      <c r="A51" s="153"/>
      <c r="B51" s="154"/>
      <c r="C51" s="153"/>
      <c r="D51" s="155"/>
      <c r="E51" s="136"/>
      <c r="F51" s="154"/>
      <c r="G51" s="199"/>
      <c r="H51" s="136"/>
      <c r="I51" s="136"/>
      <c r="K51" s="136"/>
      <c r="N51" s="153"/>
      <c r="O51" s="155"/>
      <c r="P51" s="136"/>
      <c r="Q51" s="136"/>
      <c r="R51" s="136"/>
      <c r="S51" s="136"/>
      <c r="T51" s="136"/>
      <c r="U51" s="136"/>
    </row>
    <row r="52" spans="1:27" x14ac:dyDescent="0.15">
      <c r="A52" s="153"/>
      <c r="B52" s="154"/>
      <c r="C52" s="153"/>
      <c r="D52" s="155"/>
      <c r="E52" s="136"/>
      <c r="F52" s="154"/>
      <c r="G52" s="154"/>
      <c r="H52" s="136"/>
      <c r="I52" s="136"/>
      <c r="K52" s="136"/>
      <c r="N52" s="153"/>
      <c r="O52" s="155"/>
      <c r="P52" s="136"/>
      <c r="Q52" s="136"/>
      <c r="R52" s="136"/>
      <c r="S52" s="136"/>
      <c r="T52" s="136"/>
      <c r="U52" s="136"/>
    </row>
    <row r="53" spans="1:27" x14ac:dyDescent="0.15">
      <c r="A53" s="153"/>
      <c r="B53" s="154"/>
      <c r="C53" s="153"/>
      <c r="D53" s="205"/>
      <c r="E53" s="289" t="s">
        <v>199</v>
      </c>
      <c r="F53" s="289"/>
      <c r="G53" s="289"/>
      <c r="H53" s="289"/>
      <c r="I53" s="235"/>
      <c r="K53" s="136"/>
      <c r="M53" s="205"/>
      <c r="N53" s="290" t="s">
        <v>198</v>
      </c>
      <c r="O53" s="290"/>
      <c r="P53" s="290"/>
      <c r="Q53" s="290"/>
      <c r="R53" s="235"/>
      <c r="S53" s="136"/>
      <c r="T53" s="136"/>
      <c r="U53" s="136"/>
    </row>
    <row r="54" spans="1:27" x14ac:dyDescent="0.15">
      <c r="A54" s="153"/>
      <c r="B54" s="154"/>
      <c r="C54" s="154"/>
      <c r="D54" s="153"/>
      <c r="E54" s="155"/>
      <c r="F54" s="136"/>
      <c r="G54" s="136"/>
      <c r="H54" s="136"/>
      <c r="I54" s="136"/>
      <c r="K54" s="136"/>
      <c r="P54" s="136"/>
      <c r="Q54" s="136"/>
      <c r="R54" s="136"/>
      <c r="S54" s="136"/>
      <c r="T54" s="136"/>
      <c r="U54" s="136"/>
    </row>
    <row r="55" spans="1:27" x14ac:dyDescent="0.15">
      <c r="A55" s="153"/>
      <c r="B55" s="153"/>
      <c r="C55" s="154"/>
      <c r="D55" s="154"/>
      <c r="E55" s="154"/>
      <c r="F55" s="154"/>
      <c r="G55" s="154"/>
      <c r="H55" s="154"/>
      <c r="I55" s="154"/>
      <c r="J55" s="153"/>
      <c r="K55" s="155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</row>
    <row r="56" spans="1:27" s="136" customFormat="1" x14ac:dyDescent="0.15">
      <c r="A56" s="153"/>
      <c r="B56" s="153"/>
      <c r="C56" s="154"/>
      <c r="D56" s="154"/>
      <c r="E56" s="154"/>
      <c r="F56" s="154"/>
      <c r="G56" s="154"/>
      <c r="H56" s="154"/>
      <c r="I56" s="154"/>
      <c r="J56" s="153"/>
      <c r="K56" s="155"/>
      <c r="P56" s="142"/>
      <c r="Q56" s="142"/>
      <c r="R56" s="142"/>
      <c r="S56" s="142"/>
      <c r="T56" s="142"/>
    </row>
    <row r="57" spans="1:27" s="136" customFormat="1" x14ac:dyDescent="0.15">
      <c r="A57" s="153"/>
      <c r="B57" s="153"/>
      <c r="C57" s="154"/>
      <c r="D57" s="154"/>
      <c r="E57" s="154"/>
      <c r="F57" s="154"/>
      <c r="G57" s="154"/>
      <c r="H57" s="154"/>
      <c r="I57" s="154"/>
      <c r="J57" s="153"/>
      <c r="K57" s="155"/>
      <c r="P57" s="142"/>
      <c r="Q57" s="142"/>
      <c r="R57" s="142"/>
      <c r="S57" s="142"/>
      <c r="T57" s="142"/>
    </row>
    <row r="58" spans="1:27" s="136" customFormat="1" x14ac:dyDescent="0.15">
      <c r="A58" s="153"/>
      <c r="B58" s="153"/>
      <c r="C58" s="154"/>
      <c r="D58" s="154"/>
      <c r="E58" s="154"/>
      <c r="F58" s="154"/>
      <c r="G58" s="154"/>
      <c r="H58" s="154"/>
      <c r="I58" s="154"/>
      <c r="J58" s="153"/>
      <c r="K58" s="155"/>
      <c r="P58" s="142"/>
      <c r="Q58" s="142"/>
      <c r="R58" s="142"/>
      <c r="S58" s="142"/>
      <c r="T58" s="142"/>
    </row>
    <row r="59" spans="1:27" s="136" customFormat="1" x14ac:dyDescent="0.15">
      <c r="A59" s="153"/>
      <c r="B59" s="153"/>
      <c r="C59" s="154"/>
      <c r="D59" s="154"/>
      <c r="E59" s="154"/>
      <c r="F59" s="154"/>
      <c r="G59" s="154"/>
      <c r="H59" s="154"/>
      <c r="I59" s="154"/>
      <c r="J59" s="153"/>
      <c r="K59" s="155"/>
      <c r="P59" s="142"/>
      <c r="Q59" s="142"/>
      <c r="R59" s="142"/>
      <c r="S59" s="142"/>
      <c r="T59" s="142"/>
    </row>
    <row r="60" spans="1:27" s="136" customFormat="1" x14ac:dyDescent="0.15">
      <c r="A60" s="153"/>
      <c r="B60" s="153"/>
      <c r="C60" s="154"/>
      <c r="D60" s="154"/>
      <c r="E60" s="154"/>
      <c r="F60" s="154"/>
      <c r="G60" s="154"/>
      <c r="H60" s="154"/>
      <c r="I60" s="154"/>
      <c r="J60" s="153"/>
      <c r="K60" s="155"/>
      <c r="P60" s="142"/>
      <c r="Q60" s="142"/>
      <c r="R60" s="142"/>
      <c r="S60" s="142"/>
      <c r="T60" s="142"/>
    </row>
    <row r="61" spans="1:27" s="136" customFormat="1" x14ac:dyDescent="0.15">
      <c r="A61" s="153"/>
      <c r="B61" s="153"/>
      <c r="C61" s="154"/>
      <c r="D61" s="154"/>
      <c r="E61" s="154"/>
      <c r="F61" s="154"/>
      <c r="G61" s="154"/>
      <c r="H61" s="154"/>
      <c r="I61" s="154"/>
      <c r="J61" s="153"/>
      <c r="K61" s="155"/>
      <c r="P61" s="142"/>
      <c r="Q61" s="142"/>
      <c r="R61" s="142"/>
      <c r="S61" s="142"/>
      <c r="T61" s="142"/>
    </row>
    <row r="62" spans="1:27" s="136" customFormat="1" x14ac:dyDescent="0.15">
      <c r="A62" s="153"/>
      <c r="B62" s="153"/>
      <c r="C62" s="154"/>
      <c r="D62" s="154"/>
      <c r="E62" s="154"/>
      <c r="F62" s="154"/>
      <c r="G62" s="154"/>
      <c r="H62" s="154"/>
      <c r="I62" s="154"/>
      <c r="J62" s="153"/>
      <c r="K62" s="155"/>
      <c r="P62" s="142"/>
      <c r="Q62" s="142"/>
      <c r="R62" s="142"/>
      <c r="S62" s="142"/>
      <c r="T62" s="142"/>
    </row>
    <row r="63" spans="1:27" s="136" customFormat="1" x14ac:dyDescent="0.15">
      <c r="A63" s="153"/>
      <c r="B63" s="153"/>
      <c r="C63" s="154"/>
      <c r="D63" s="154"/>
      <c r="E63" s="154"/>
      <c r="F63" s="154"/>
      <c r="G63" s="154"/>
      <c r="H63" s="154"/>
      <c r="I63" s="154"/>
      <c r="J63" s="153"/>
      <c r="K63" s="155"/>
      <c r="P63" s="142"/>
      <c r="Q63" s="142"/>
      <c r="R63" s="142"/>
      <c r="S63" s="142"/>
      <c r="T63" s="142"/>
    </row>
    <row r="64" spans="1:27" s="136" customFormat="1" x14ac:dyDescent="0.15">
      <c r="A64" s="153"/>
      <c r="B64" s="153"/>
      <c r="C64" s="154"/>
      <c r="D64" s="154"/>
      <c r="E64" s="154"/>
      <c r="F64" s="154"/>
      <c r="G64" s="154"/>
      <c r="H64" s="154"/>
      <c r="I64" s="154"/>
      <c r="J64" s="153"/>
      <c r="K64" s="155"/>
      <c r="P64" s="142"/>
      <c r="Q64" s="142"/>
      <c r="R64" s="142"/>
      <c r="S64" s="142"/>
      <c r="T64" s="142"/>
    </row>
    <row r="65" spans="1:20" s="136" customFormat="1" x14ac:dyDescent="0.15">
      <c r="A65" s="153"/>
      <c r="B65" s="153"/>
      <c r="C65" s="154"/>
      <c r="D65" s="154"/>
      <c r="E65" s="154"/>
      <c r="F65" s="154"/>
      <c r="G65" s="154"/>
      <c r="H65" s="154"/>
      <c r="I65" s="154"/>
      <c r="J65" s="153"/>
      <c r="K65" s="155"/>
      <c r="P65" s="142"/>
      <c r="Q65" s="142"/>
      <c r="R65" s="142"/>
      <c r="S65" s="142"/>
      <c r="T65" s="142"/>
    </row>
    <row r="66" spans="1:20" s="136" customFormat="1" x14ac:dyDescent="0.15">
      <c r="A66" s="153"/>
      <c r="B66" s="153"/>
      <c r="C66" s="154"/>
      <c r="D66" s="154"/>
      <c r="E66" s="154"/>
      <c r="F66" s="154"/>
      <c r="G66" s="154"/>
      <c r="H66" s="154"/>
      <c r="I66" s="154"/>
      <c r="J66" s="153"/>
      <c r="K66" s="155"/>
      <c r="P66" s="142"/>
      <c r="Q66" s="142"/>
      <c r="R66" s="142"/>
      <c r="S66" s="142"/>
      <c r="T66" s="142"/>
    </row>
    <row r="67" spans="1:20" s="136" customFormat="1" x14ac:dyDescent="0.15">
      <c r="A67" s="153"/>
      <c r="B67" s="153"/>
      <c r="C67" s="154"/>
      <c r="D67" s="154"/>
      <c r="E67" s="154"/>
      <c r="F67" s="154"/>
      <c r="G67" s="154"/>
      <c r="H67" s="154"/>
      <c r="I67" s="154"/>
      <c r="J67" s="153"/>
      <c r="K67" s="155"/>
      <c r="P67" s="142"/>
      <c r="Q67" s="142"/>
      <c r="R67" s="142"/>
      <c r="S67" s="142"/>
      <c r="T67" s="142"/>
    </row>
    <row r="68" spans="1:20" s="136" customFormat="1" x14ac:dyDescent="0.15">
      <c r="A68" s="153"/>
      <c r="B68" s="153"/>
      <c r="C68" s="154"/>
      <c r="D68" s="154"/>
      <c r="E68" s="154"/>
      <c r="F68" s="154"/>
      <c r="G68" s="154"/>
      <c r="H68" s="154"/>
      <c r="I68" s="154"/>
      <c r="J68" s="153"/>
      <c r="K68" s="155"/>
      <c r="P68" s="142"/>
      <c r="Q68" s="142"/>
      <c r="R68" s="142"/>
      <c r="S68" s="142"/>
      <c r="T68" s="142"/>
    </row>
    <row r="69" spans="1:20" s="136" customFormat="1" x14ac:dyDescent="0.15">
      <c r="A69" s="153"/>
      <c r="B69" s="153"/>
      <c r="C69" s="154"/>
      <c r="D69" s="154"/>
      <c r="E69" s="154"/>
      <c r="F69" s="154"/>
      <c r="G69" s="154"/>
      <c r="H69" s="154"/>
      <c r="I69" s="154"/>
      <c r="J69" s="153"/>
      <c r="K69" s="155"/>
      <c r="P69" s="142"/>
      <c r="Q69" s="142"/>
      <c r="R69" s="142"/>
      <c r="S69" s="142"/>
      <c r="T69" s="142"/>
    </row>
    <row r="70" spans="1:20" s="136" customFormat="1" x14ac:dyDescent="0.15">
      <c r="A70" s="153"/>
      <c r="B70" s="153"/>
      <c r="C70" s="154"/>
      <c r="D70" s="154"/>
      <c r="E70" s="154"/>
      <c r="F70" s="154"/>
      <c r="G70" s="154"/>
      <c r="H70" s="154"/>
      <c r="I70" s="154"/>
      <c r="J70" s="153"/>
      <c r="K70" s="155"/>
      <c r="P70" s="142"/>
      <c r="Q70" s="142"/>
      <c r="R70" s="142"/>
      <c r="S70" s="142"/>
      <c r="T70" s="142"/>
    </row>
    <row r="71" spans="1:20" s="136" customFormat="1" x14ac:dyDescent="0.15">
      <c r="A71" s="153"/>
      <c r="B71" s="153"/>
      <c r="C71" s="154"/>
      <c r="D71" s="154"/>
      <c r="E71" s="154"/>
      <c r="F71" s="154"/>
      <c r="G71" s="154"/>
      <c r="H71" s="154"/>
      <c r="I71" s="154"/>
      <c r="J71" s="153"/>
      <c r="K71" s="155"/>
      <c r="P71" s="142"/>
      <c r="Q71" s="142"/>
      <c r="R71" s="142"/>
      <c r="S71" s="142"/>
      <c r="T71" s="142"/>
    </row>
    <row r="72" spans="1:20" s="136" customFormat="1" x14ac:dyDescent="0.15">
      <c r="A72" s="153"/>
      <c r="B72" s="153"/>
      <c r="C72" s="154"/>
      <c r="D72" s="154"/>
      <c r="E72" s="154"/>
      <c r="F72" s="154"/>
      <c r="G72" s="154"/>
      <c r="H72" s="154"/>
      <c r="I72" s="154"/>
      <c r="J72" s="153"/>
      <c r="K72" s="155"/>
      <c r="P72" s="142"/>
      <c r="Q72" s="142"/>
      <c r="R72" s="142"/>
      <c r="S72" s="142"/>
      <c r="T72" s="142"/>
    </row>
    <row r="73" spans="1:20" s="136" customFormat="1" x14ac:dyDescent="0.15">
      <c r="A73" s="153"/>
      <c r="B73" s="153"/>
      <c r="C73" s="154"/>
      <c r="D73" s="154"/>
      <c r="E73" s="154"/>
      <c r="F73" s="154"/>
      <c r="G73" s="154"/>
      <c r="H73" s="154"/>
      <c r="I73" s="154"/>
      <c r="J73" s="153"/>
      <c r="K73" s="155"/>
      <c r="P73" s="142"/>
      <c r="Q73" s="142"/>
      <c r="R73" s="142"/>
      <c r="S73" s="142"/>
      <c r="T73" s="142"/>
    </row>
    <row r="74" spans="1:20" s="136" customFormat="1" x14ac:dyDescent="0.15">
      <c r="A74" s="153"/>
      <c r="B74" s="153"/>
      <c r="C74" s="154"/>
      <c r="D74" s="154"/>
      <c r="E74" s="154"/>
      <c r="F74" s="154"/>
      <c r="G74" s="154"/>
      <c r="H74" s="154"/>
      <c r="I74" s="154"/>
      <c r="J74" s="153"/>
      <c r="K74" s="155"/>
      <c r="P74" s="142"/>
      <c r="Q74" s="142"/>
      <c r="R74" s="142"/>
      <c r="S74" s="142"/>
      <c r="T74" s="142"/>
    </row>
    <row r="75" spans="1:20" s="136" customFormat="1" x14ac:dyDescent="0.15">
      <c r="A75" s="153"/>
      <c r="B75" s="153"/>
      <c r="C75" s="154"/>
      <c r="D75" s="154"/>
      <c r="E75" s="154"/>
      <c r="F75" s="154"/>
      <c r="G75" s="154"/>
      <c r="H75" s="154"/>
      <c r="I75" s="154"/>
      <c r="J75" s="153"/>
      <c r="K75" s="155"/>
      <c r="P75" s="142"/>
      <c r="Q75" s="142"/>
      <c r="R75" s="142"/>
      <c r="S75" s="142"/>
      <c r="T75" s="142"/>
    </row>
    <row r="76" spans="1:20" s="136" customFormat="1" x14ac:dyDescent="0.15">
      <c r="A76" s="153"/>
      <c r="B76" s="153"/>
      <c r="C76" s="154"/>
      <c r="D76" s="154"/>
      <c r="E76" s="154"/>
      <c r="F76" s="154"/>
      <c r="G76" s="154"/>
      <c r="H76" s="154"/>
      <c r="I76" s="154"/>
      <c r="J76" s="153"/>
      <c r="K76" s="155"/>
      <c r="P76" s="142"/>
      <c r="Q76" s="142"/>
      <c r="R76" s="142"/>
      <c r="S76" s="142"/>
      <c r="T76" s="142"/>
    </row>
    <row r="77" spans="1:20" s="136" customFormat="1" x14ac:dyDescent="0.15">
      <c r="A77" s="153"/>
      <c r="B77" s="153"/>
      <c r="C77" s="154"/>
      <c r="D77" s="154"/>
      <c r="E77" s="154"/>
      <c r="F77" s="154"/>
      <c r="G77" s="154"/>
      <c r="H77" s="154"/>
      <c r="I77" s="154"/>
      <c r="J77" s="153"/>
      <c r="K77" s="155"/>
      <c r="P77" s="142"/>
      <c r="Q77" s="142"/>
      <c r="R77" s="142"/>
      <c r="S77" s="142"/>
      <c r="T77" s="142"/>
    </row>
    <row r="78" spans="1:20" s="136" customFormat="1" x14ac:dyDescent="0.15">
      <c r="A78" s="153"/>
      <c r="B78" s="153"/>
      <c r="C78" s="154"/>
      <c r="D78" s="154"/>
      <c r="E78" s="154"/>
      <c r="F78" s="154"/>
      <c r="G78" s="154"/>
      <c r="H78" s="154"/>
      <c r="I78" s="154"/>
      <c r="J78" s="153"/>
      <c r="K78" s="155"/>
      <c r="P78" s="142"/>
      <c r="Q78" s="142"/>
      <c r="R78" s="142"/>
      <c r="S78" s="142"/>
      <c r="T78" s="142"/>
    </row>
    <row r="79" spans="1:20" s="136" customFormat="1" x14ac:dyDescent="0.15">
      <c r="A79" s="153"/>
      <c r="B79" s="153"/>
      <c r="C79" s="154"/>
      <c r="D79" s="154"/>
      <c r="E79" s="154"/>
      <c r="F79" s="154"/>
      <c r="G79" s="154"/>
      <c r="H79" s="154"/>
      <c r="I79" s="154"/>
      <c r="J79" s="153"/>
      <c r="K79" s="155"/>
      <c r="P79" s="142"/>
      <c r="Q79" s="142"/>
      <c r="R79" s="142"/>
      <c r="S79" s="142"/>
      <c r="T79" s="142"/>
    </row>
    <row r="80" spans="1:20" s="136" customFormat="1" x14ac:dyDescent="0.15">
      <c r="A80" s="153"/>
      <c r="B80" s="153"/>
      <c r="C80" s="154"/>
      <c r="D80" s="154"/>
      <c r="E80" s="154"/>
      <c r="F80" s="154"/>
      <c r="G80" s="154"/>
      <c r="H80" s="154"/>
      <c r="I80" s="154"/>
      <c r="J80" s="153"/>
      <c r="K80" s="155"/>
      <c r="P80" s="142"/>
      <c r="Q80" s="142"/>
      <c r="R80" s="142"/>
      <c r="S80" s="142"/>
      <c r="T80" s="142"/>
    </row>
    <row r="81" spans="1:20" s="136" customFormat="1" x14ac:dyDescent="0.15">
      <c r="A81" s="153"/>
      <c r="B81" s="153"/>
      <c r="C81" s="154"/>
      <c r="D81" s="154"/>
      <c r="E81" s="154"/>
      <c r="F81" s="154"/>
      <c r="G81" s="154"/>
      <c r="H81" s="154"/>
      <c r="I81" s="154"/>
      <c r="J81" s="153"/>
      <c r="K81" s="155"/>
      <c r="P81" s="142"/>
      <c r="Q81" s="142"/>
      <c r="R81" s="142"/>
      <c r="S81" s="142"/>
      <c r="T81" s="142"/>
    </row>
    <row r="82" spans="1:20" s="136" customFormat="1" x14ac:dyDescent="0.15">
      <c r="A82" s="153"/>
      <c r="B82" s="153"/>
      <c r="C82" s="154"/>
      <c r="D82" s="154"/>
      <c r="E82" s="158"/>
      <c r="F82" s="158"/>
      <c r="G82" s="158"/>
      <c r="H82" s="158"/>
      <c r="I82" s="158"/>
      <c r="J82" s="156"/>
      <c r="K82" s="155"/>
      <c r="P82" s="142"/>
      <c r="Q82" s="142"/>
      <c r="R82" s="142"/>
      <c r="S82" s="142"/>
      <c r="T82" s="142"/>
    </row>
    <row r="83" spans="1:20" s="136" customFormat="1" x14ac:dyDescent="0.15">
      <c r="A83" s="153"/>
      <c r="B83" s="153"/>
      <c r="C83" s="154"/>
      <c r="D83" s="154"/>
      <c r="E83" s="154"/>
      <c r="F83" s="154"/>
      <c r="G83" s="158"/>
      <c r="H83" s="158"/>
      <c r="I83" s="158"/>
      <c r="J83" s="156"/>
      <c r="K83" s="155"/>
      <c r="P83" s="142"/>
      <c r="Q83" s="142"/>
      <c r="R83" s="142"/>
      <c r="S83" s="142"/>
      <c r="T83" s="142"/>
    </row>
    <row r="84" spans="1:20" s="136" customFormat="1" x14ac:dyDescent="0.15">
      <c r="A84" s="156"/>
      <c r="B84" s="156"/>
      <c r="C84" s="158"/>
      <c r="D84" s="158"/>
      <c r="E84" s="158"/>
      <c r="F84" s="158"/>
      <c r="G84" s="158"/>
      <c r="H84" s="158"/>
      <c r="I84" s="158"/>
      <c r="J84" s="156"/>
      <c r="K84" s="155"/>
      <c r="P84" s="142"/>
      <c r="Q84" s="142"/>
      <c r="R84" s="142"/>
      <c r="S84" s="142"/>
      <c r="T84" s="142"/>
    </row>
    <row r="85" spans="1:20" s="136" customFormat="1" x14ac:dyDescent="0.15">
      <c r="A85" s="153"/>
      <c r="B85" s="153"/>
      <c r="C85" s="154"/>
      <c r="D85" s="154"/>
      <c r="E85" s="163"/>
      <c r="F85" s="154"/>
      <c r="G85" s="158"/>
      <c r="H85" s="158"/>
      <c r="I85" s="158"/>
      <c r="J85" s="156"/>
      <c r="K85" s="160"/>
      <c r="P85" s="142"/>
      <c r="Q85" s="142"/>
      <c r="R85" s="142"/>
      <c r="S85" s="142"/>
      <c r="T85" s="142"/>
    </row>
    <row r="86" spans="1:20" s="136" customFormat="1" x14ac:dyDescent="0.15">
      <c r="A86" s="153"/>
      <c r="B86" s="153"/>
      <c r="C86" s="154"/>
      <c r="D86" s="154"/>
      <c r="E86" s="154"/>
      <c r="F86" s="154"/>
      <c r="G86" s="154"/>
      <c r="H86" s="158"/>
      <c r="I86" s="158"/>
      <c r="J86" s="156"/>
      <c r="K86" s="160"/>
      <c r="P86" s="142"/>
      <c r="Q86" s="142"/>
      <c r="R86" s="142"/>
      <c r="S86" s="142"/>
      <c r="T86" s="142"/>
    </row>
    <row r="87" spans="1:20" s="136" customFormat="1" x14ac:dyDescent="0.15">
      <c r="A87" s="156"/>
      <c r="B87" s="156"/>
      <c r="C87" s="158"/>
      <c r="D87" s="158"/>
      <c r="E87" s="158"/>
      <c r="F87" s="158"/>
      <c r="G87" s="158"/>
      <c r="H87" s="158"/>
      <c r="I87" s="158"/>
      <c r="J87" s="156"/>
      <c r="K87" s="160"/>
      <c r="P87" s="142"/>
      <c r="Q87" s="142"/>
      <c r="R87" s="142"/>
      <c r="S87" s="142"/>
      <c r="T87" s="142"/>
    </row>
    <row r="88" spans="1:20" s="136" customFormat="1" x14ac:dyDescent="0.15">
      <c r="A88" s="153"/>
      <c r="B88" s="153"/>
      <c r="C88" s="154"/>
      <c r="D88" s="154"/>
      <c r="E88" s="158"/>
      <c r="F88" s="158"/>
      <c r="G88" s="158"/>
      <c r="H88" s="158"/>
      <c r="I88" s="158"/>
      <c r="J88" s="156"/>
      <c r="K88" s="160"/>
      <c r="P88" s="142"/>
      <c r="Q88" s="142"/>
      <c r="R88" s="142"/>
      <c r="S88" s="142"/>
      <c r="T88" s="142"/>
    </row>
    <row r="89" spans="1:20" s="136" customFormat="1" x14ac:dyDescent="0.15">
      <c r="A89" s="153"/>
      <c r="B89" s="153"/>
      <c r="C89" s="154"/>
      <c r="D89" s="154"/>
      <c r="E89" s="154"/>
      <c r="F89" s="154"/>
      <c r="G89" s="158"/>
      <c r="H89" s="158"/>
      <c r="I89" s="158"/>
      <c r="J89" s="156"/>
      <c r="K89" s="160"/>
      <c r="P89" s="142"/>
      <c r="Q89" s="142"/>
      <c r="R89" s="142"/>
      <c r="S89" s="142"/>
      <c r="T89" s="142"/>
    </row>
    <row r="90" spans="1:20" s="136" customFormat="1" x14ac:dyDescent="0.15">
      <c r="A90" s="153"/>
      <c r="B90" s="153"/>
      <c r="C90" s="154"/>
      <c r="D90" s="154"/>
      <c r="E90" s="154"/>
      <c r="F90" s="154"/>
      <c r="G90" s="158"/>
      <c r="H90" s="158"/>
      <c r="I90" s="158"/>
      <c r="J90" s="156"/>
      <c r="K90" s="160"/>
      <c r="P90" s="142"/>
      <c r="Q90" s="142"/>
      <c r="R90" s="142"/>
      <c r="S90" s="142"/>
      <c r="T90" s="142"/>
    </row>
    <row r="91" spans="1:20" s="136" customFormat="1" x14ac:dyDescent="0.15">
      <c r="A91" s="156"/>
      <c r="B91" s="156"/>
      <c r="C91" s="158"/>
      <c r="D91" s="158"/>
      <c r="E91" s="158"/>
      <c r="F91" s="158"/>
      <c r="G91" s="158"/>
      <c r="H91" s="158"/>
      <c r="I91" s="158"/>
      <c r="J91" s="156"/>
      <c r="K91" s="160"/>
      <c r="P91" s="142"/>
      <c r="Q91" s="142"/>
      <c r="R91" s="142"/>
      <c r="S91" s="142"/>
      <c r="T91" s="142"/>
    </row>
    <row r="92" spans="1:20" s="136" customFormat="1" x14ac:dyDescent="0.15">
      <c r="A92" s="153"/>
      <c r="B92" s="153"/>
      <c r="C92" s="154"/>
      <c r="D92" s="154"/>
      <c r="E92" s="163"/>
      <c r="F92" s="154"/>
      <c r="G92" s="154"/>
      <c r="H92" s="158"/>
      <c r="I92" s="158"/>
      <c r="J92" s="156"/>
      <c r="K92" s="160"/>
      <c r="P92" s="142"/>
      <c r="Q92" s="142"/>
      <c r="R92" s="142"/>
      <c r="S92" s="142"/>
      <c r="T92" s="142"/>
    </row>
    <row r="93" spans="1:20" s="136" customFormat="1" x14ac:dyDescent="0.15">
      <c r="A93" s="153"/>
      <c r="B93" s="153"/>
      <c r="C93" s="154"/>
      <c r="D93" s="154"/>
      <c r="E93" s="154"/>
      <c r="F93" s="154"/>
      <c r="G93" s="158"/>
      <c r="H93" s="158"/>
      <c r="I93" s="158"/>
      <c r="J93" s="156"/>
      <c r="K93" s="160"/>
      <c r="P93" s="142"/>
      <c r="Q93" s="142"/>
      <c r="R93" s="142"/>
      <c r="S93" s="142"/>
      <c r="T93" s="142"/>
    </row>
    <row r="94" spans="1:20" s="136" customFormat="1" x14ac:dyDescent="0.15">
      <c r="A94" s="156"/>
      <c r="B94" s="156"/>
      <c r="C94" s="158"/>
      <c r="D94" s="158"/>
      <c r="E94" s="158"/>
      <c r="F94" s="158"/>
      <c r="G94" s="158"/>
      <c r="H94" s="158"/>
      <c r="I94" s="158"/>
      <c r="J94" s="156"/>
      <c r="K94" s="160"/>
      <c r="P94" s="142"/>
      <c r="Q94" s="142"/>
      <c r="R94" s="142"/>
      <c r="S94" s="142"/>
      <c r="T94" s="142"/>
    </row>
    <row r="95" spans="1:20" s="136" customFormat="1" x14ac:dyDescent="0.15">
      <c r="A95" s="153"/>
      <c r="B95" s="156"/>
      <c r="C95" s="158"/>
      <c r="D95" s="158"/>
      <c r="E95" s="158"/>
      <c r="F95" s="158"/>
      <c r="G95" s="158"/>
      <c r="H95" s="158"/>
      <c r="I95" s="158"/>
      <c r="J95" s="156"/>
      <c r="K95" s="160"/>
      <c r="P95" s="142"/>
      <c r="Q95" s="142"/>
      <c r="R95" s="142"/>
      <c r="S95" s="142"/>
      <c r="T95" s="142"/>
    </row>
    <row r="96" spans="1:20" s="136" customFormat="1" x14ac:dyDescent="0.15">
      <c r="A96" s="156"/>
      <c r="B96" s="156"/>
      <c r="C96" s="158"/>
      <c r="D96" s="158"/>
      <c r="E96" s="158"/>
      <c r="F96" s="158"/>
      <c r="G96" s="158"/>
      <c r="H96" s="158"/>
      <c r="I96" s="158"/>
      <c r="J96" s="156"/>
      <c r="K96" s="160"/>
      <c r="P96" s="142"/>
      <c r="Q96" s="142"/>
      <c r="R96" s="142"/>
      <c r="S96" s="142"/>
      <c r="T96" s="142"/>
    </row>
    <row r="97" spans="1:20" s="136" customFormat="1" x14ac:dyDescent="0.15">
      <c r="A97" s="156"/>
      <c r="B97" s="157"/>
      <c r="C97" s="158"/>
      <c r="D97" s="158"/>
      <c r="E97" s="158"/>
      <c r="F97" s="158"/>
      <c r="G97" s="158"/>
      <c r="H97" s="158"/>
      <c r="I97" s="158"/>
      <c r="J97" s="156"/>
      <c r="K97" s="160"/>
      <c r="P97" s="142"/>
      <c r="Q97" s="142"/>
      <c r="R97" s="142"/>
      <c r="S97" s="142"/>
      <c r="T97" s="142"/>
    </row>
    <row r="98" spans="1:20" s="136" customFormat="1" x14ac:dyDescent="0.15">
      <c r="A98" s="156"/>
      <c r="B98" s="156"/>
      <c r="C98" s="158"/>
      <c r="D98" s="158"/>
      <c r="E98" s="158"/>
      <c r="F98" s="158"/>
      <c r="G98" s="158"/>
      <c r="H98" s="158"/>
      <c r="I98" s="158"/>
      <c r="J98" s="156"/>
      <c r="K98" s="160"/>
      <c r="P98" s="142"/>
      <c r="Q98" s="142"/>
      <c r="R98" s="142"/>
      <c r="S98" s="142"/>
      <c r="T98" s="142"/>
    </row>
    <row r="99" spans="1:20" s="136" customFormat="1" x14ac:dyDescent="0.15">
      <c r="A99" s="156"/>
      <c r="B99" s="156"/>
      <c r="C99" s="158"/>
      <c r="D99" s="158"/>
      <c r="E99" s="158"/>
      <c r="F99" s="158"/>
      <c r="G99" s="158"/>
      <c r="H99" s="158"/>
      <c r="I99" s="158"/>
      <c r="J99" s="156"/>
      <c r="K99" s="160"/>
      <c r="P99" s="142"/>
      <c r="Q99" s="142"/>
      <c r="R99" s="142"/>
      <c r="S99" s="142"/>
      <c r="T99" s="142"/>
    </row>
    <row r="100" spans="1:20" s="136" customFormat="1" x14ac:dyDescent="0.15">
      <c r="A100" s="156"/>
      <c r="B100" s="156"/>
      <c r="C100" s="158"/>
      <c r="D100" s="158"/>
      <c r="E100" s="158"/>
      <c r="F100" s="158"/>
      <c r="G100" s="158"/>
      <c r="H100" s="158"/>
      <c r="I100" s="158"/>
      <c r="J100" s="156"/>
      <c r="K100" s="160"/>
      <c r="P100" s="142"/>
      <c r="Q100" s="142"/>
      <c r="R100" s="142"/>
      <c r="S100" s="142"/>
      <c r="T100" s="142"/>
    </row>
    <row r="101" spans="1:20" s="136" customFormat="1" x14ac:dyDescent="0.15">
      <c r="A101" s="156"/>
      <c r="B101" s="156"/>
      <c r="C101" s="158"/>
      <c r="D101" s="158"/>
      <c r="E101" s="158"/>
      <c r="F101" s="158"/>
      <c r="G101" s="158"/>
      <c r="H101" s="158"/>
      <c r="I101" s="158"/>
      <c r="J101" s="156"/>
      <c r="K101" s="160"/>
      <c r="P101" s="142"/>
      <c r="Q101" s="142"/>
      <c r="R101" s="142"/>
      <c r="S101" s="142"/>
      <c r="T101" s="142"/>
    </row>
    <row r="102" spans="1:20" s="136" customFormat="1" x14ac:dyDescent="0.15">
      <c r="A102" s="156"/>
      <c r="B102" s="156"/>
      <c r="C102" s="158"/>
      <c r="D102" s="158"/>
      <c r="E102" s="158"/>
      <c r="F102" s="158"/>
      <c r="G102" s="158"/>
      <c r="H102" s="158"/>
      <c r="I102" s="158"/>
      <c r="J102" s="156"/>
      <c r="K102" s="160"/>
      <c r="P102" s="142"/>
      <c r="Q102" s="142"/>
      <c r="R102" s="142"/>
      <c r="S102" s="142"/>
      <c r="T102" s="142"/>
    </row>
    <row r="103" spans="1:20" s="136" customFormat="1" x14ac:dyDescent="0.15">
      <c r="A103" s="156"/>
      <c r="B103" s="156"/>
      <c r="C103" s="158"/>
      <c r="D103" s="158"/>
      <c r="E103" s="158"/>
      <c r="F103" s="158"/>
      <c r="G103" s="158"/>
      <c r="H103" s="158"/>
      <c r="I103" s="158"/>
      <c r="J103" s="156"/>
      <c r="K103" s="160"/>
      <c r="P103" s="142"/>
      <c r="Q103" s="142"/>
      <c r="R103" s="142"/>
      <c r="S103" s="142"/>
      <c r="T103" s="142"/>
    </row>
    <row r="104" spans="1:20" s="136" customFormat="1" x14ac:dyDescent="0.15">
      <c r="A104" s="156"/>
      <c r="B104" s="156"/>
      <c r="C104" s="158"/>
      <c r="D104" s="158"/>
      <c r="E104" s="158"/>
      <c r="F104" s="158"/>
      <c r="G104" s="158"/>
      <c r="H104" s="158"/>
      <c r="I104" s="158"/>
      <c r="J104" s="156"/>
      <c r="K104" s="160"/>
      <c r="P104" s="142"/>
      <c r="Q104" s="142"/>
      <c r="R104" s="142"/>
      <c r="S104" s="142"/>
      <c r="T104" s="142"/>
    </row>
    <row r="105" spans="1:20" s="136" customFormat="1" x14ac:dyDescent="0.15">
      <c r="A105" s="156"/>
      <c r="B105" s="156"/>
      <c r="C105" s="158"/>
      <c r="D105" s="158"/>
      <c r="E105" s="158"/>
      <c r="F105" s="158"/>
      <c r="G105" s="158"/>
      <c r="H105" s="158"/>
      <c r="I105" s="158"/>
      <c r="J105" s="156"/>
      <c r="K105" s="160"/>
      <c r="P105" s="142"/>
      <c r="Q105" s="142"/>
      <c r="R105" s="142"/>
      <c r="S105" s="142"/>
      <c r="T105" s="142"/>
    </row>
    <row r="106" spans="1:20" s="136" customFormat="1" x14ac:dyDescent="0.15">
      <c r="A106" s="156"/>
      <c r="B106" s="156"/>
      <c r="C106" s="158"/>
      <c r="D106" s="158"/>
      <c r="E106" s="158"/>
      <c r="F106" s="158"/>
      <c r="G106" s="158"/>
      <c r="H106" s="158"/>
      <c r="I106" s="158"/>
      <c r="J106" s="156"/>
      <c r="K106" s="160"/>
      <c r="P106" s="142"/>
      <c r="Q106" s="142"/>
      <c r="R106" s="142"/>
      <c r="S106" s="142"/>
      <c r="T106" s="142"/>
    </row>
    <row r="107" spans="1:20" s="136" customFormat="1" x14ac:dyDescent="0.15">
      <c r="A107" s="156"/>
      <c r="B107" s="156"/>
      <c r="C107" s="158"/>
      <c r="D107" s="158"/>
      <c r="E107" s="158"/>
      <c r="F107" s="158"/>
      <c r="G107" s="158"/>
      <c r="H107" s="158"/>
      <c r="I107" s="158"/>
      <c r="J107" s="156"/>
      <c r="K107" s="160"/>
      <c r="P107" s="142"/>
      <c r="Q107" s="142"/>
      <c r="R107" s="142"/>
      <c r="S107" s="142"/>
      <c r="T107" s="142"/>
    </row>
    <row r="108" spans="1:20" s="136" customFormat="1" x14ac:dyDescent="0.15">
      <c r="A108" s="156"/>
      <c r="B108" s="156"/>
      <c r="C108" s="158"/>
      <c r="D108" s="158"/>
      <c r="E108" s="158"/>
      <c r="F108" s="158"/>
      <c r="G108" s="158"/>
      <c r="H108" s="158"/>
      <c r="I108" s="158"/>
      <c r="J108" s="156"/>
      <c r="K108" s="160"/>
      <c r="P108" s="142"/>
      <c r="Q108" s="142"/>
      <c r="R108" s="142"/>
      <c r="S108" s="142"/>
      <c r="T108" s="142"/>
    </row>
    <row r="109" spans="1:20" s="136" customFormat="1" x14ac:dyDescent="0.15">
      <c r="A109" s="156"/>
      <c r="B109" s="156"/>
      <c r="C109" s="158"/>
      <c r="D109" s="158"/>
      <c r="E109" s="158"/>
      <c r="F109" s="158"/>
      <c r="G109" s="158"/>
      <c r="H109" s="158"/>
      <c r="I109" s="158"/>
      <c r="J109" s="156"/>
      <c r="K109" s="160"/>
      <c r="P109" s="142"/>
      <c r="Q109" s="142"/>
      <c r="R109" s="142"/>
      <c r="S109" s="142"/>
      <c r="T109" s="142"/>
    </row>
    <row r="110" spans="1:20" s="136" customFormat="1" x14ac:dyDescent="0.15">
      <c r="A110" s="153"/>
      <c r="B110" s="153"/>
      <c r="C110" s="154"/>
      <c r="D110" s="154"/>
      <c r="E110" s="154"/>
      <c r="F110" s="154"/>
      <c r="G110" s="154"/>
      <c r="H110" s="154"/>
      <c r="I110" s="154"/>
      <c r="J110" s="153"/>
      <c r="K110" s="160"/>
      <c r="P110" s="142"/>
      <c r="Q110" s="142"/>
      <c r="R110" s="142"/>
      <c r="S110" s="142"/>
      <c r="T110" s="142"/>
    </row>
    <row r="111" spans="1:20" s="136" customFormat="1" x14ac:dyDescent="0.15">
      <c r="A111" s="153"/>
      <c r="B111" s="153"/>
      <c r="C111" s="154"/>
      <c r="D111" s="154"/>
      <c r="E111" s="154"/>
      <c r="F111" s="154"/>
      <c r="G111" s="154"/>
      <c r="H111" s="154"/>
      <c r="I111" s="154"/>
      <c r="J111" s="153"/>
      <c r="K111" s="160"/>
      <c r="P111" s="142"/>
      <c r="Q111" s="142"/>
      <c r="R111" s="142"/>
      <c r="S111" s="142"/>
      <c r="T111" s="142"/>
    </row>
    <row r="112" spans="1:20" s="136" customFormat="1" x14ac:dyDescent="0.15">
      <c r="A112" s="153"/>
      <c r="B112" s="153"/>
      <c r="C112" s="154"/>
      <c r="D112" s="154"/>
      <c r="E112" s="154"/>
      <c r="F112" s="154"/>
      <c r="G112" s="154"/>
      <c r="H112" s="154"/>
      <c r="I112" s="154"/>
      <c r="J112" s="153"/>
      <c r="K112" s="160"/>
      <c r="P112" s="142"/>
      <c r="Q112" s="142"/>
      <c r="R112" s="142"/>
      <c r="S112" s="142"/>
      <c r="T112" s="142"/>
    </row>
    <row r="113" spans="1:20" s="136" customFormat="1" x14ac:dyDescent="0.15">
      <c r="A113" s="153"/>
      <c r="B113" s="153"/>
      <c r="C113" s="154"/>
      <c r="D113" s="154"/>
      <c r="E113" s="154"/>
      <c r="F113" s="154"/>
      <c r="G113" s="154"/>
      <c r="H113" s="154"/>
      <c r="I113" s="154"/>
      <c r="J113" s="153"/>
      <c r="K113" s="155"/>
      <c r="P113" s="142"/>
      <c r="Q113" s="142"/>
      <c r="R113" s="142"/>
      <c r="S113" s="142"/>
      <c r="T113" s="142"/>
    </row>
    <row r="114" spans="1:20" s="136" customFormat="1" x14ac:dyDescent="0.15">
      <c r="A114" s="153"/>
      <c r="B114" s="153"/>
      <c r="C114" s="154"/>
      <c r="D114" s="154"/>
      <c r="E114" s="154"/>
      <c r="F114" s="154"/>
      <c r="G114" s="154"/>
      <c r="H114" s="154"/>
      <c r="I114" s="154"/>
      <c r="J114" s="153"/>
      <c r="K114" s="155"/>
      <c r="P114" s="142"/>
      <c r="Q114" s="142"/>
      <c r="R114" s="142"/>
      <c r="S114" s="142"/>
      <c r="T114" s="142"/>
    </row>
    <row r="115" spans="1:20" s="136" customFormat="1" x14ac:dyDescent="0.15">
      <c r="A115" s="153"/>
      <c r="B115" s="153"/>
      <c r="C115" s="154"/>
      <c r="D115" s="154"/>
      <c r="E115" s="154"/>
      <c r="F115" s="154"/>
      <c r="G115" s="154"/>
      <c r="H115" s="154"/>
      <c r="I115" s="154"/>
      <c r="J115" s="153"/>
      <c r="K115" s="155"/>
      <c r="P115" s="142"/>
      <c r="Q115" s="142"/>
      <c r="R115" s="142"/>
      <c r="S115" s="142"/>
      <c r="T115" s="142"/>
    </row>
    <row r="116" spans="1:20" s="136" customFormat="1" x14ac:dyDescent="0.15">
      <c r="A116" s="153"/>
      <c r="B116" s="153"/>
      <c r="C116" s="154"/>
      <c r="D116" s="154"/>
      <c r="E116" s="154"/>
      <c r="F116" s="154"/>
      <c r="G116" s="154"/>
      <c r="H116" s="154"/>
      <c r="I116" s="154"/>
      <c r="J116" s="153"/>
      <c r="K116" s="155"/>
      <c r="P116" s="142"/>
      <c r="Q116" s="142"/>
      <c r="R116" s="142"/>
      <c r="S116" s="142"/>
      <c r="T116" s="142"/>
    </row>
    <row r="117" spans="1:20" s="136" customFormat="1" x14ac:dyDescent="0.15">
      <c r="A117" s="153"/>
      <c r="B117" s="153"/>
      <c r="C117" s="154"/>
      <c r="D117" s="154"/>
      <c r="E117" s="154"/>
      <c r="F117" s="154"/>
      <c r="G117" s="154"/>
      <c r="H117" s="154"/>
      <c r="I117" s="154"/>
      <c r="J117" s="153"/>
      <c r="K117" s="155"/>
      <c r="P117" s="142"/>
      <c r="Q117" s="142"/>
      <c r="R117" s="142"/>
      <c r="S117" s="142"/>
      <c r="T117" s="142"/>
    </row>
    <row r="118" spans="1:20" s="136" customFormat="1" x14ac:dyDescent="0.15">
      <c r="A118" s="153"/>
      <c r="B118" s="153"/>
      <c r="C118" s="154"/>
      <c r="D118" s="154"/>
      <c r="E118" s="154"/>
      <c r="F118" s="154"/>
      <c r="G118" s="154"/>
      <c r="H118" s="154"/>
      <c r="I118" s="154"/>
      <c r="J118" s="153"/>
      <c r="K118" s="155"/>
      <c r="P118" s="142"/>
      <c r="Q118" s="142"/>
      <c r="R118" s="142"/>
      <c r="S118" s="142"/>
      <c r="T118" s="142"/>
    </row>
    <row r="119" spans="1:20" s="136" customFormat="1" x14ac:dyDescent="0.15">
      <c r="A119" s="153"/>
      <c r="B119" s="153"/>
      <c r="C119" s="154"/>
      <c r="D119" s="154"/>
      <c r="E119" s="154"/>
      <c r="F119" s="154"/>
      <c r="G119" s="154"/>
      <c r="H119" s="154"/>
      <c r="I119" s="154"/>
      <c r="J119" s="153"/>
      <c r="K119" s="155"/>
      <c r="P119" s="142"/>
      <c r="Q119" s="142"/>
      <c r="R119" s="142"/>
      <c r="S119" s="142"/>
      <c r="T119" s="142"/>
    </row>
    <row r="120" spans="1:20" s="136" customFormat="1" x14ac:dyDescent="0.15">
      <c r="A120" s="156"/>
      <c r="B120" s="156"/>
      <c r="C120" s="158"/>
      <c r="D120" s="158"/>
      <c r="E120" s="158"/>
      <c r="F120" s="158"/>
      <c r="G120" s="158"/>
      <c r="H120" s="158"/>
      <c r="I120" s="158"/>
      <c r="J120" s="156"/>
      <c r="K120" s="155"/>
      <c r="P120" s="142"/>
      <c r="Q120" s="142"/>
      <c r="R120" s="142"/>
      <c r="S120" s="142"/>
      <c r="T120" s="142"/>
    </row>
    <row r="121" spans="1:20" s="136" customFormat="1" x14ac:dyDescent="0.15">
      <c r="A121" s="156"/>
      <c r="B121" s="156"/>
      <c r="C121" s="158"/>
      <c r="D121" s="158"/>
      <c r="E121" s="158"/>
      <c r="F121" s="158"/>
      <c r="G121" s="158"/>
      <c r="H121" s="158"/>
      <c r="I121" s="158"/>
      <c r="J121" s="156"/>
      <c r="K121" s="155"/>
      <c r="P121" s="142"/>
      <c r="Q121" s="142"/>
      <c r="R121" s="142"/>
      <c r="S121" s="142"/>
      <c r="T121" s="142"/>
    </row>
    <row r="122" spans="1:20" s="136" customFormat="1" x14ac:dyDescent="0.15">
      <c r="A122" s="159"/>
      <c r="B122" s="159"/>
      <c r="C122" s="164"/>
      <c r="D122" s="164"/>
      <c r="E122" s="164"/>
      <c r="F122" s="164"/>
      <c r="G122" s="164"/>
      <c r="H122" s="164"/>
      <c r="I122" s="164"/>
      <c r="J122" s="159"/>
      <c r="K122" s="155"/>
      <c r="P122" s="142"/>
      <c r="Q122" s="142"/>
      <c r="R122" s="142"/>
      <c r="S122" s="142"/>
      <c r="T122" s="142"/>
    </row>
    <row r="123" spans="1:20" s="136" customFormat="1" x14ac:dyDescent="0.15">
      <c r="A123" s="153"/>
      <c r="B123" s="153"/>
      <c r="C123" s="154"/>
      <c r="D123" s="154"/>
      <c r="E123" s="154"/>
      <c r="F123" s="154"/>
      <c r="G123" s="154"/>
      <c r="H123" s="154"/>
      <c r="I123" s="154"/>
      <c r="J123" s="153"/>
      <c r="K123" s="160"/>
      <c r="P123" s="142"/>
      <c r="Q123" s="142"/>
      <c r="R123" s="142"/>
      <c r="S123" s="142"/>
      <c r="T123" s="142"/>
    </row>
    <row r="124" spans="1:20" s="136" customFormat="1" x14ac:dyDescent="0.15">
      <c r="A124" s="153"/>
      <c r="B124" s="153"/>
      <c r="C124" s="154"/>
      <c r="D124" s="154"/>
      <c r="E124" s="154"/>
      <c r="F124" s="154"/>
      <c r="G124" s="154"/>
      <c r="H124" s="154"/>
      <c r="I124" s="154"/>
      <c r="J124" s="153"/>
      <c r="K124" s="160"/>
      <c r="P124" s="142"/>
      <c r="Q124" s="142"/>
      <c r="R124" s="142"/>
      <c r="S124" s="142"/>
      <c r="T124" s="142"/>
    </row>
    <row r="125" spans="1:20" s="136" customFormat="1" x14ac:dyDescent="0.15">
      <c r="A125" s="153"/>
      <c r="B125" s="153"/>
      <c r="C125" s="154"/>
      <c r="D125" s="154"/>
      <c r="E125" s="154"/>
      <c r="F125" s="154"/>
      <c r="G125" s="154"/>
      <c r="H125" s="154"/>
      <c r="I125" s="154"/>
      <c r="J125" s="153"/>
      <c r="K125" s="165"/>
      <c r="P125" s="142"/>
      <c r="Q125" s="142"/>
      <c r="R125" s="142"/>
      <c r="S125" s="142"/>
      <c r="T125" s="142"/>
    </row>
    <row r="126" spans="1:20" s="136" customFormat="1" x14ac:dyDescent="0.15">
      <c r="A126" s="153"/>
      <c r="B126" s="153"/>
      <c r="C126" s="154"/>
      <c r="D126" s="154"/>
      <c r="E126" s="154"/>
      <c r="F126" s="154"/>
      <c r="G126" s="154"/>
      <c r="H126" s="154"/>
      <c r="I126" s="154"/>
      <c r="J126" s="153"/>
      <c r="K126" s="155"/>
      <c r="P126" s="142"/>
      <c r="Q126" s="142"/>
      <c r="R126" s="142"/>
      <c r="S126" s="142"/>
      <c r="T126" s="142"/>
    </row>
    <row r="127" spans="1:20" s="136" customFormat="1" x14ac:dyDescent="0.15">
      <c r="A127" s="153"/>
      <c r="B127" s="153"/>
      <c r="C127" s="154"/>
      <c r="D127" s="154"/>
      <c r="E127" s="154"/>
      <c r="F127" s="154"/>
      <c r="G127" s="154"/>
      <c r="H127" s="154"/>
      <c r="I127" s="154"/>
      <c r="J127" s="153"/>
      <c r="K127" s="155"/>
      <c r="P127" s="142"/>
      <c r="Q127" s="142"/>
      <c r="R127" s="142"/>
      <c r="S127" s="142"/>
      <c r="T127" s="142"/>
    </row>
    <row r="128" spans="1:20" s="136" customFormat="1" x14ac:dyDescent="0.15">
      <c r="A128" s="153"/>
      <c r="B128" s="153"/>
      <c r="C128" s="154"/>
      <c r="D128" s="154"/>
      <c r="E128" s="154"/>
      <c r="F128" s="154"/>
      <c r="G128" s="154"/>
      <c r="H128" s="154"/>
      <c r="I128" s="154"/>
      <c r="J128" s="153"/>
      <c r="K128" s="155"/>
      <c r="P128" s="142"/>
      <c r="Q128" s="142"/>
      <c r="R128" s="142"/>
      <c r="S128" s="142"/>
      <c r="T128" s="142"/>
    </row>
    <row r="129" spans="1:20" s="136" customFormat="1" x14ac:dyDescent="0.15">
      <c r="A129" s="153"/>
      <c r="B129" s="153"/>
      <c r="C129" s="154"/>
      <c r="D129" s="154"/>
      <c r="E129" s="154"/>
      <c r="F129" s="154"/>
      <c r="G129" s="154"/>
      <c r="H129" s="154"/>
      <c r="I129" s="154"/>
      <c r="J129" s="153"/>
      <c r="K129" s="155"/>
      <c r="P129" s="142"/>
      <c r="Q129" s="142"/>
      <c r="R129" s="142"/>
      <c r="S129" s="142"/>
      <c r="T129" s="142"/>
    </row>
    <row r="130" spans="1:20" s="136" customFormat="1" x14ac:dyDescent="0.15">
      <c r="A130" s="153"/>
      <c r="B130" s="153"/>
      <c r="C130" s="154"/>
      <c r="D130" s="154"/>
      <c r="E130" s="154"/>
      <c r="F130" s="154"/>
      <c r="G130" s="154"/>
      <c r="H130" s="154"/>
      <c r="I130" s="154"/>
      <c r="J130" s="153"/>
      <c r="K130" s="155"/>
      <c r="P130" s="142"/>
      <c r="Q130" s="142"/>
      <c r="R130" s="142"/>
      <c r="S130" s="142"/>
      <c r="T130" s="142"/>
    </row>
    <row r="131" spans="1:20" s="136" customFormat="1" x14ac:dyDescent="0.15">
      <c r="A131" s="153"/>
      <c r="B131" s="153"/>
      <c r="C131" s="154"/>
      <c r="D131" s="154"/>
      <c r="E131" s="154"/>
      <c r="F131" s="154"/>
      <c r="G131" s="154"/>
      <c r="H131" s="154"/>
      <c r="I131" s="154"/>
      <c r="J131" s="153"/>
      <c r="K131" s="155"/>
      <c r="P131" s="142"/>
      <c r="Q131" s="142"/>
      <c r="R131" s="142"/>
      <c r="S131" s="142"/>
      <c r="T131" s="142"/>
    </row>
    <row r="132" spans="1:20" s="136" customFormat="1" x14ac:dyDescent="0.15">
      <c r="A132" s="153"/>
      <c r="B132" s="153"/>
      <c r="C132" s="154"/>
      <c r="D132" s="154"/>
      <c r="E132" s="154"/>
      <c r="F132" s="154"/>
      <c r="G132" s="154"/>
      <c r="H132" s="154"/>
      <c r="I132" s="154"/>
      <c r="J132" s="153"/>
      <c r="K132" s="155"/>
      <c r="P132" s="142"/>
      <c r="Q132" s="142"/>
      <c r="R132" s="142"/>
      <c r="S132" s="142"/>
      <c r="T132" s="142"/>
    </row>
    <row r="133" spans="1:20" s="136" customFormat="1" x14ac:dyDescent="0.15">
      <c r="A133" s="153"/>
      <c r="B133" s="153"/>
      <c r="C133" s="154"/>
      <c r="D133" s="154"/>
      <c r="E133" s="154"/>
      <c r="F133" s="154"/>
      <c r="G133" s="154"/>
      <c r="H133" s="154"/>
      <c r="I133" s="154"/>
      <c r="J133" s="153"/>
      <c r="K133" s="155"/>
      <c r="P133" s="142"/>
      <c r="Q133" s="142"/>
      <c r="R133" s="142"/>
      <c r="S133" s="142"/>
      <c r="T133" s="142"/>
    </row>
    <row r="134" spans="1:20" s="136" customFormat="1" x14ac:dyDescent="0.15">
      <c r="A134" s="153"/>
      <c r="B134" s="153"/>
      <c r="C134" s="154"/>
      <c r="D134" s="154"/>
      <c r="E134" s="154"/>
      <c r="F134" s="154"/>
      <c r="G134" s="154"/>
      <c r="H134" s="154"/>
      <c r="I134" s="154"/>
      <c r="J134" s="153"/>
      <c r="K134" s="155"/>
      <c r="P134" s="142"/>
      <c r="Q134" s="142"/>
      <c r="R134" s="142"/>
      <c r="S134" s="142"/>
      <c r="T134" s="142"/>
    </row>
    <row r="135" spans="1:20" s="136" customFormat="1" x14ac:dyDescent="0.15">
      <c r="A135" s="153"/>
      <c r="B135" s="153"/>
      <c r="C135" s="154"/>
      <c r="D135" s="154"/>
      <c r="E135" s="154"/>
      <c r="F135" s="154"/>
      <c r="G135" s="154"/>
      <c r="H135" s="154"/>
      <c r="I135" s="154"/>
      <c r="J135" s="153"/>
      <c r="K135" s="155"/>
      <c r="P135" s="142"/>
      <c r="Q135" s="142"/>
      <c r="R135" s="142"/>
      <c r="S135" s="142"/>
      <c r="T135" s="142"/>
    </row>
    <row r="136" spans="1:20" s="136" customFormat="1" x14ac:dyDescent="0.15">
      <c r="A136" s="153"/>
      <c r="B136" s="153"/>
      <c r="C136" s="154"/>
      <c r="D136" s="154"/>
      <c r="E136" s="154"/>
      <c r="F136" s="154"/>
      <c r="G136" s="154"/>
      <c r="H136" s="154"/>
      <c r="I136" s="154"/>
      <c r="J136" s="153"/>
      <c r="K136" s="155"/>
      <c r="P136" s="142"/>
      <c r="Q136" s="142"/>
      <c r="R136" s="142"/>
      <c r="S136" s="142"/>
      <c r="T136" s="142"/>
    </row>
    <row r="137" spans="1:20" s="136" customFormat="1" x14ac:dyDescent="0.15">
      <c r="A137" s="159"/>
      <c r="B137" s="159"/>
      <c r="C137" s="164"/>
      <c r="D137" s="164"/>
      <c r="E137" s="164"/>
      <c r="F137" s="164"/>
      <c r="G137" s="164"/>
      <c r="H137" s="164"/>
      <c r="I137" s="164"/>
      <c r="J137" s="159"/>
      <c r="K137" s="155"/>
      <c r="P137" s="142"/>
      <c r="Q137" s="142"/>
      <c r="R137" s="142"/>
      <c r="S137" s="142"/>
      <c r="T137" s="142"/>
    </row>
    <row r="138" spans="1:20" s="136" customFormat="1" x14ac:dyDescent="0.15">
      <c r="A138" s="159"/>
      <c r="B138" s="159"/>
      <c r="C138" s="164"/>
      <c r="D138" s="164"/>
      <c r="E138" s="164"/>
      <c r="F138" s="164"/>
      <c r="G138" s="164"/>
      <c r="H138" s="164"/>
      <c r="I138" s="164"/>
      <c r="J138" s="159"/>
      <c r="K138" s="155"/>
      <c r="P138" s="142"/>
      <c r="Q138" s="142"/>
      <c r="R138" s="142"/>
      <c r="S138" s="142"/>
      <c r="T138" s="142"/>
    </row>
    <row r="139" spans="1:20" s="136" customFormat="1" x14ac:dyDescent="0.15">
      <c r="A139" s="159"/>
      <c r="B139" s="159"/>
      <c r="C139" s="164"/>
      <c r="D139" s="164"/>
      <c r="E139" s="164"/>
      <c r="F139" s="164"/>
      <c r="G139" s="164"/>
      <c r="H139" s="164"/>
      <c r="I139" s="164"/>
      <c r="J139" s="159"/>
      <c r="K139" s="155"/>
      <c r="P139" s="142"/>
      <c r="Q139" s="142"/>
      <c r="R139" s="142"/>
      <c r="S139" s="142"/>
      <c r="T139" s="142"/>
    </row>
    <row r="140" spans="1:20" s="136" customFormat="1" x14ac:dyDescent="0.15">
      <c r="A140" s="159"/>
      <c r="B140" s="159"/>
      <c r="C140" s="164"/>
      <c r="D140" s="164"/>
      <c r="E140" s="164"/>
      <c r="F140" s="164"/>
      <c r="G140" s="164"/>
      <c r="H140" s="164"/>
      <c r="I140" s="164"/>
      <c r="J140" s="159"/>
      <c r="K140" s="165"/>
      <c r="P140" s="142"/>
      <c r="Q140" s="142"/>
      <c r="R140" s="142"/>
      <c r="S140" s="142"/>
      <c r="T140" s="142"/>
    </row>
    <row r="141" spans="1:20" s="136" customFormat="1" x14ac:dyDescent="0.15">
      <c r="A141" s="159"/>
      <c r="B141" s="159"/>
      <c r="C141" s="164"/>
      <c r="D141" s="164"/>
      <c r="E141" s="164"/>
      <c r="F141" s="164"/>
      <c r="G141" s="164"/>
      <c r="H141" s="164"/>
      <c r="I141" s="164"/>
      <c r="J141" s="159"/>
      <c r="K141" s="165"/>
      <c r="P141" s="142"/>
      <c r="Q141" s="142"/>
      <c r="R141" s="142"/>
      <c r="S141" s="142"/>
      <c r="T141" s="142"/>
    </row>
    <row r="142" spans="1:20" s="136" customFormat="1" x14ac:dyDescent="0.15">
      <c r="A142" s="159"/>
      <c r="B142" s="159"/>
      <c r="C142" s="164"/>
      <c r="D142" s="164"/>
      <c r="E142" s="164"/>
      <c r="F142" s="164"/>
      <c r="G142" s="164"/>
      <c r="H142" s="164"/>
      <c r="I142" s="164"/>
      <c r="J142" s="159"/>
      <c r="K142" s="165"/>
      <c r="P142" s="142"/>
      <c r="Q142" s="142"/>
      <c r="R142" s="142"/>
      <c r="S142" s="142"/>
      <c r="T142" s="142"/>
    </row>
    <row r="143" spans="1:20" s="136" customFormat="1" x14ac:dyDescent="0.15">
      <c r="A143" s="159"/>
      <c r="B143" s="159"/>
      <c r="C143" s="164"/>
      <c r="D143" s="164"/>
      <c r="E143" s="164"/>
      <c r="F143" s="164"/>
      <c r="G143" s="164"/>
      <c r="H143" s="164"/>
      <c r="I143" s="164"/>
      <c r="J143" s="159"/>
      <c r="K143" s="165"/>
      <c r="P143" s="142"/>
      <c r="Q143" s="142"/>
      <c r="R143" s="142"/>
      <c r="S143" s="142"/>
      <c r="T143" s="142"/>
    </row>
    <row r="144" spans="1:20" s="136" customFormat="1" x14ac:dyDescent="0.15">
      <c r="A144" s="159"/>
      <c r="B144" s="159"/>
      <c r="C144" s="164"/>
      <c r="D144" s="164"/>
      <c r="E144" s="164"/>
      <c r="F144" s="164"/>
      <c r="G144" s="164"/>
      <c r="H144" s="164"/>
      <c r="I144" s="164"/>
      <c r="J144" s="159"/>
      <c r="K144" s="165"/>
      <c r="P144" s="142"/>
      <c r="Q144" s="142"/>
      <c r="R144" s="142"/>
      <c r="S144" s="142"/>
      <c r="T144" s="142"/>
    </row>
    <row r="145" spans="1:20" s="136" customFormat="1" x14ac:dyDescent="0.15">
      <c r="A145" s="159"/>
      <c r="B145" s="159"/>
      <c r="C145" s="164"/>
      <c r="D145" s="164"/>
      <c r="E145" s="164"/>
      <c r="F145" s="164"/>
      <c r="G145" s="164"/>
      <c r="H145" s="164"/>
      <c r="I145" s="164"/>
      <c r="J145" s="159"/>
      <c r="K145" s="165"/>
      <c r="P145" s="142"/>
      <c r="Q145" s="142"/>
      <c r="R145" s="142"/>
      <c r="S145" s="142"/>
      <c r="T145" s="142"/>
    </row>
    <row r="146" spans="1:20" s="136" customFormat="1" x14ac:dyDescent="0.15">
      <c r="A146" s="159"/>
      <c r="B146" s="159"/>
      <c r="C146" s="164"/>
      <c r="D146" s="164"/>
      <c r="E146" s="164"/>
      <c r="F146" s="164"/>
      <c r="G146" s="164"/>
      <c r="H146" s="164"/>
      <c r="I146" s="164"/>
      <c r="J146" s="159"/>
      <c r="K146" s="165"/>
      <c r="P146" s="142"/>
      <c r="Q146" s="142"/>
      <c r="R146" s="142"/>
      <c r="S146" s="142"/>
      <c r="T146" s="142"/>
    </row>
    <row r="147" spans="1:20" s="136" customFormat="1" x14ac:dyDescent="0.15">
      <c r="A147" s="159"/>
      <c r="B147" s="159"/>
      <c r="C147" s="164"/>
      <c r="D147" s="164"/>
      <c r="E147" s="164"/>
      <c r="F147" s="164"/>
      <c r="G147" s="164"/>
      <c r="H147" s="164"/>
      <c r="I147" s="164"/>
      <c r="J147" s="159"/>
      <c r="K147" s="165"/>
      <c r="P147" s="142"/>
      <c r="Q147" s="142"/>
      <c r="R147" s="142"/>
      <c r="S147" s="142"/>
      <c r="T147" s="142"/>
    </row>
    <row r="148" spans="1:20" s="136" customFormat="1" x14ac:dyDescent="0.15">
      <c r="A148" s="159"/>
      <c r="B148" s="159"/>
      <c r="C148" s="164"/>
      <c r="D148" s="164"/>
      <c r="E148" s="164"/>
      <c r="F148" s="164"/>
      <c r="G148" s="164"/>
      <c r="H148" s="164"/>
      <c r="I148" s="164"/>
      <c r="J148" s="159"/>
      <c r="K148" s="165"/>
      <c r="P148" s="142"/>
      <c r="Q148" s="142"/>
      <c r="R148" s="142"/>
      <c r="S148" s="142"/>
      <c r="T148" s="142"/>
    </row>
    <row r="149" spans="1:20" s="136" customFormat="1" x14ac:dyDescent="0.15">
      <c r="A149" s="159"/>
      <c r="B149" s="159"/>
      <c r="C149" s="164"/>
      <c r="D149" s="164"/>
      <c r="E149" s="164"/>
      <c r="F149" s="164"/>
      <c r="G149" s="164"/>
      <c r="H149" s="164"/>
      <c r="I149" s="164"/>
      <c r="J149" s="159"/>
      <c r="K149" s="165"/>
      <c r="P149" s="142"/>
      <c r="Q149" s="142"/>
      <c r="R149" s="142"/>
      <c r="S149" s="142"/>
      <c r="T149" s="142"/>
    </row>
    <row r="150" spans="1:20" s="136" customFormat="1" x14ac:dyDescent="0.15">
      <c r="A150" s="159"/>
      <c r="B150" s="159"/>
      <c r="C150" s="164"/>
      <c r="D150" s="164"/>
      <c r="E150" s="164"/>
      <c r="F150" s="164"/>
      <c r="G150" s="164"/>
      <c r="H150" s="164"/>
      <c r="I150" s="164"/>
      <c r="J150" s="159"/>
      <c r="K150" s="165"/>
      <c r="P150" s="142"/>
      <c r="Q150" s="142"/>
      <c r="R150" s="142"/>
      <c r="S150" s="142"/>
      <c r="T150" s="142"/>
    </row>
    <row r="151" spans="1:20" s="136" customFormat="1" x14ac:dyDescent="0.15">
      <c r="A151" s="159"/>
      <c r="B151" s="159"/>
      <c r="C151" s="164"/>
      <c r="D151" s="164"/>
      <c r="E151" s="164"/>
      <c r="F151" s="164"/>
      <c r="G151" s="164"/>
      <c r="H151" s="164"/>
      <c r="I151" s="164"/>
      <c r="J151" s="159"/>
      <c r="K151" s="165"/>
      <c r="P151" s="142"/>
      <c r="Q151" s="142"/>
      <c r="R151" s="142"/>
      <c r="S151" s="142"/>
      <c r="T151" s="142"/>
    </row>
    <row r="152" spans="1:20" s="136" customFormat="1" x14ac:dyDescent="0.15">
      <c r="A152" s="159"/>
      <c r="B152" s="159"/>
      <c r="C152" s="164"/>
      <c r="D152" s="164"/>
      <c r="E152" s="164"/>
      <c r="F152" s="164"/>
      <c r="G152" s="164"/>
      <c r="H152" s="164"/>
      <c r="I152" s="164"/>
      <c r="J152" s="159"/>
      <c r="K152" s="165"/>
      <c r="P152" s="142"/>
      <c r="Q152" s="142"/>
      <c r="R152" s="142"/>
      <c r="S152" s="142"/>
      <c r="T152" s="142"/>
    </row>
    <row r="153" spans="1:20" s="136" customFormat="1" x14ac:dyDescent="0.15">
      <c r="A153" s="159"/>
      <c r="B153" s="159"/>
      <c r="C153" s="164"/>
      <c r="D153" s="164"/>
      <c r="E153" s="164"/>
      <c r="F153" s="164"/>
      <c r="G153" s="164"/>
      <c r="H153" s="164"/>
      <c r="I153" s="164"/>
      <c r="J153" s="159"/>
      <c r="K153" s="165"/>
      <c r="P153" s="142"/>
      <c r="Q153" s="142"/>
      <c r="R153" s="142"/>
      <c r="S153" s="142"/>
      <c r="T153" s="142"/>
    </row>
    <row r="154" spans="1:20" s="136" customFormat="1" x14ac:dyDescent="0.15">
      <c r="A154" s="159"/>
      <c r="B154" s="159"/>
      <c r="C154" s="164"/>
      <c r="D154" s="164"/>
      <c r="E154" s="164"/>
      <c r="F154" s="164"/>
      <c r="G154" s="164"/>
      <c r="H154" s="164"/>
      <c r="I154" s="164"/>
      <c r="J154" s="159"/>
      <c r="K154" s="165"/>
      <c r="P154" s="142"/>
      <c r="Q154" s="142"/>
      <c r="R154" s="142"/>
      <c r="S154" s="142"/>
      <c r="T154" s="142"/>
    </row>
    <row r="155" spans="1:20" s="136" customFormat="1" x14ac:dyDescent="0.15">
      <c r="A155" s="159"/>
      <c r="B155" s="159"/>
      <c r="C155" s="164"/>
      <c r="D155" s="164"/>
      <c r="E155" s="164"/>
      <c r="F155" s="164"/>
      <c r="G155" s="164"/>
      <c r="H155" s="164"/>
      <c r="I155" s="164"/>
      <c r="J155" s="159"/>
      <c r="K155" s="165"/>
      <c r="P155" s="142"/>
      <c r="Q155" s="142"/>
      <c r="R155" s="142"/>
      <c r="S155" s="142"/>
      <c r="T155" s="142"/>
    </row>
    <row r="156" spans="1:20" s="136" customFormat="1" x14ac:dyDescent="0.15">
      <c r="A156" s="159"/>
      <c r="B156" s="159"/>
      <c r="C156" s="164"/>
      <c r="D156" s="164"/>
      <c r="E156" s="164"/>
      <c r="F156" s="164"/>
      <c r="G156" s="164"/>
      <c r="H156" s="164"/>
      <c r="I156" s="164"/>
      <c r="J156" s="159"/>
      <c r="K156" s="165"/>
      <c r="P156" s="142"/>
      <c r="Q156" s="142"/>
      <c r="R156" s="142"/>
      <c r="S156" s="142"/>
      <c r="T156" s="142"/>
    </row>
    <row r="157" spans="1:20" s="136" customFormat="1" x14ac:dyDescent="0.15">
      <c r="A157" s="159"/>
      <c r="B157" s="159"/>
      <c r="C157" s="164"/>
      <c r="D157" s="164"/>
      <c r="E157" s="164"/>
      <c r="F157" s="164"/>
      <c r="G157" s="164"/>
      <c r="H157" s="164"/>
      <c r="I157" s="164"/>
      <c r="J157" s="159"/>
      <c r="K157" s="165"/>
      <c r="P157" s="142"/>
      <c r="Q157" s="142"/>
      <c r="R157" s="142"/>
      <c r="S157" s="142"/>
      <c r="T157" s="142"/>
    </row>
    <row r="158" spans="1:20" s="136" customFormat="1" x14ac:dyDescent="0.15">
      <c r="A158" s="159"/>
      <c r="B158" s="159"/>
      <c r="C158" s="164"/>
      <c r="D158" s="164"/>
      <c r="E158" s="164"/>
      <c r="F158" s="164"/>
      <c r="G158" s="164"/>
      <c r="H158" s="164"/>
      <c r="I158" s="164"/>
      <c r="J158" s="159"/>
      <c r="K158" s="165"/>
      <c r="P158" s="142"/>
      <c r="Q158" s="142"/>
      <c r="R158" s="142"/>
      <c r="S158" s="142"/>
      <c r="T158" s="142"/>
    </row>
    <row r="159" spans="1:20" s="136" customFormat="1" x14ac:dyDescent="0.15">
      <c r="A159" s="159"/>
      <c r="B159" s="159"/>
      <c r="C159" s="164"/>
      <c r="D159" s="164"/>
      <c r="E159" s="164"/>
      <c r="F159" s="164"/>
      <c r="G159" s="164"/>
      <c r="H159" s="164"/>
      <c r="I159" s="164"/>
      <c r="J159" s="159"/>
      <c r="K159" s="165"/>
      <c r="P159" s="142"/>
      <c r="Q159" s="142"/>
      <c r="R159" s="142"/>
      <c r="S159" s="142"/>
      <c r="T159" s="142"/>
    </row>
    <row r="160" spans="1:20" s="136" customFormat="1" x14ac:dyDescent="0.15">
      <c r="A160" s="159"/>
      <c r="B160" s="159"/>
      <c r="C160" s="164"/>
      <c r="D160" s="164"/>
      <c r="E160" s="164"/>
      <c r="F160" s="164"/>
      <c r="G160" s="164"/>
      <c r="H160" s="164"/>
      <c r="I160" s="164"/>
      <c r="J160" s="159"/>
      <c r="K160" s="165"/>
      <c r="P160" s="142"/>
      <c r="Q160" s="142"/>
      <c r="R160" s="142"/>
      <c r="S160" s="142"/>
      <c r="T160" s="142"/>
    </row>
    <row r="161" spans="1:20" s="136" customFormat="1" x14ac:dyDescent="0.15">
      <c r="A161" s="159"/>
      <c r="B161" s="159"/>
      <c r="C161" s="164"/>
      <c r="D161" s="164"/>
      <c r="E161" s="164"/>
      <c r="F161" s="164"/>
      <c r="G161" s="164"/>
      <c r="H161" s="164"/>
      <c r="I161" s="164"/>
      <c r="J161" s="159"/>
      <c r="K161" s="165"/>
      <c r="P161" s="142"/>
      <c r="Q161" s="142"/>
      <c r="R161" s="142"/>
      <c r="S161" s="142"/>
      <c r="T161" s="142"/>
    </row>
    <row r="162" spans="1:20" s="136" customFormat="1" x14ac:dyDescent="0.15">
      <c r="C162" s="166"/>
      <c r="D162" s="166"/>
      <c r="E162" s="166"/>
      <c r="F162" s="166"/>
      <c r="G162" s="166"/>
      <c r="H162" s="166"/>
      <c r="I162" s="166"/>
      <c r="K162" s="165"/>
      <c r="P162" s="142"/>
      <c r="Q162" s="142"/>
      <c r="R162" s="142"/>
      <c r="S162" s="142"/>
      <c r="T162" s="142"/>
    </row>
    <row r="163" spans="1:20" s="136" customFormat="1" x14ac:dyDescent="0.15">
      <c r="C163" s="166"/>
      <c r="D163" s="166"/>
      <c r="E163" s="166"/>
      <c r="F163" s="166"/>
      <c r="G163" s="166"/>
      <c r="H163" s="166"/>
      <c r="I163" s="166"/>
      <c r="K163" s="165"/>
      <c r="P163" s="142"/>
      <c r="Q163" s="142"/>
      <c r="R163" s="142"/>
      <c r="S163" s="142"/>
      <c r="T163" s="142"/>
    </row>
    <row r="164" spans="1:20" s="136" customFormat="1" x14ac:dyDescent="0.15">
      <c r="C164" s="166"/>
      <c r="D164" s="166"/>
      <c r="E164" s="166"/>
      <c r="F164" s="166"/>
      <c r="G164" s="166"/>
      <c r="H164" s="166"/>
      <c r="I164" s="166"/>
      <c r="K164" s="165"/>
      <c r="P164" s="142"/>
      <c r="Q164" s="142"/>
      <c r="R164" s="142"/>
      <c r="S164" s="142"/>
      <c r="T164" s="142"/>
    </row>
  </sheetData>
  <mergeCells count="10">
    <mergeCell ref="C41:D41"/>
    <mergeCell ref="R41:S41"/>
    <mergeCell ref="P41:Q41"/>
    <mergeCell ref="N41:O41"/>
    <mergeCell ref="L41:M41"/>
    <mergeCell ref="E53:H53"/>
    <mergeCell ref="N53:Q53"/>
    <mergeCell ref="I41:J41"/>
    <mergeCell ref="G41:H41"/>
    <mergeCell ref="E41:F41"/>
  </mergeCells>
  <phoneticPr fontId="18"/>
  <pageMargins left="0.74803149606299213" right="0.74803149606299213" top="0.98425196850393704" bottom="0.98425196850393704" header="0.51181102362204722" footer="0.51181102362204722"/>
  <pageSetup paperSize="9" scale="60" orientation="portrait" r:id="rId1"/>
  <headerFooter alignWithMargins="0"/>
  <ignoredErrors>
    <ignoredError sqref="L41 R41 P41 N4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87"/>
  <sheetViews>
    <sheetView view="pageBreakPreview" topLeftCell="A55" zoomScale="70" zoomScaleNormal="70" zoomScaleSheetLayoutView="70" workbookViewId="0">
      <selection activeCell="E81" sqref="E81"/>
    </sheetView>
  </sheetViews>
  <sheetFormatPr defaultRowHeight="17.25" outlineLevelCol="1" x14ac:dyDescent="0.15"/>
  <cols>
    <col min="1" max="11" width="12.5" style="41" customWidth="1"/>
    <col min="12" max="13" width="12.5" style="4" customWidth="1"/>
    <col min="14" max="17" width="12.5" style="25" hidden="1" customWidth="1" outlineLevel="1"/>
    <col min="18" max="18" width="12.5" style="25" customWidth="1" collapsed="1"/>
    <col min="19" max="19" width="12.5" style="25" customWidth="1"/>
    <col min="20" max="23" width="12.5" style="4" customWidth="1"/>
    <col min="24" max="24" width="12.5" style="41" customWidth="1"/>
    <col min="25" max="28" width="12.5" style="4" customWidth="1"/>
    <col min="29" max="29" width="9" style="2"/>
    <col min="30" max="33" width="12.25" style="2" customWidth="1"/>
    <col min="34" max="16384" width="9" style="2"/>
  </cols>
  <sheetData>
    <row r="1" spans="1:33" ht="17.25" customHeight="1" x14ac:dyDescent="0.15">
      <c r="A1" s="210" t="s">
        <v>120</v>
      </c>
      <c r="B1" s="211"/>
      <c r="C1" s="212"/>
      <c r="D1" s="4"/>
      <c r="F1" s="4"/>
      <c r="G1" s="4"/>
      <c r="H1" s="4"/>
      <c r="I1" s="135"/>
      <c r="J1" s="5" t="s">
        <v>169</v>
      </c>
      <c r="K1" s="5"/>
      <c r="N1" s="4" t="s">
        <v>23</v>
      </c>
      <c r="O1" s="4"/>
      <c r="P1" s="4"/>
      <c r="Q1" s="4"/>
      <c r="R1" s="4" t="s">
        <v>234</v>
      </c>
    </row>
    <row r="2" spans="1:33" ht="17.25" customHeight="1" x14ac:dyDescent="0.15">
      <c r="A2" s="213" t="s">
        <v>121</v>
      </c>
      <c r="B2" s="214"/>
      <c r="C2" s="215"/>
      <c r="D2" s="5"/>
      <c r="F2" s="5"/>
      <c r="G2" s="5"/>
      <c r="H2" s="5"/>
      <c r="I2" s="258"/>
      <c r="J2" s="5" t="s">
        <v>170</v>
      </c>
      <c r="K2" s="5"/>
      <c r="N2" s="9" t="s">
        <v>0</v>
      </c>
      <c r="O2" s="10" t="s">
        <v>150</v>
      </c>
      <c r="P2" s="11" t="s">
        <v>151</v>
      </c>
      <c r="Q2" s="42" t="s">
        <v>4</v>
      </c>
    </row>
    <row r="3" spans="1:33" ht="17.25" customHeight="1" x14ac:dyDescent="0.15">
      <c r="A3" s="6"/>
      <c r="B3" s="6"/>
      <c r="C3" s="6"/>
      <c r="D3" s="5"/>
      <c r="F3" s="5"/>
      <c r="G3" s="5"/>
      <c r="H3" s="5"/>
      <c r="I3" s="5"/>
      <c r="J3" s="5"/>
      <c r="K3" s="5"/>
      <c r="N3" s="12" t="s">
        <v>116</v>
      </c>
      <c r="O3" s="13">
        <v>12</v>
      </c>
      <c r="P3" s="13" t="s">
        <v>152</v>
      </c>
      <c r="Q3" s="42">
        <v>0.8</v>
      </c>
    </row>
    <row r="4" spans="1:33" ht="17.25" customHeight="1" x14ac:dyDescent="0.15">
      <c r="A4" s="41" t="s">
        <v>203</v>
      </c>
      <c r="B4" s="6"/>
      <c r="C4" s="6"/>
      <c r="D4" s="5"/>
      <c r="F4" s="5"/>
      <c r="G4" s="5"/>
      <c r="H4" s="5"/>
      <c r="I4" s="5"/>
      <c r="J4" s="5"/>
      <c r="K4" s="5"/>
      <c r="N4" s="12" t="s">
        <v>117</v>
      </c>
      <c r="O4" s="13">
        <v>12</v>
      </c>
      <c r="P4" s="13" t="s">
        <v>152</v>
      </c>
      <c r="Q4" s="42">
        <v>0.8</v>
      </c>
      <c r="AF4" s="134"/>
      <c r="AG4" s="4"/>
    </row>
    <row r="5" spans="1:33" ht="17.25" customHeight="1" x14ac:dyDescent="0.15">
      <c r="A5" s="41" t="s">
        <v>204</v>
      </c>
      <c r="B5" s="6"/>
      <c r="C5" s="6"/>
      <c r="D5" s="5"/>
      <c r="F5" s="5"/>
      <c r="G5" s="5"/>
      <c r="H5" s="5"/>
      <c r="I5" s="5"/>
      <c r="J5" s="5"/>
      <c r="K5" s="5"/>
      <c r="N5" s="12" t="s">
        <v>153</v>
      </c>
      <c r="O5" s="13">
        <v>8</v>
      </c>
      <c r="P5" s="13">
        <v>13</v>
      </c>
      <c r="Q5" s="42">
        <v>0.4</v>
      </c>
      <c r="AF5" s="134"/>
      <c r="AG5" s="4"/>
    </row>
    <row r="6" spans="1:33" ht="17.25" customHeight="1" x14ac:dyDescent="0.15">
      <c r="A6" s="6" t="s">
        <v>205</v>
      </c>
      <c r="B6" s="6"/>
      <c r="C6" s="6"/>
      <c r="D6" s="5"/>
      <c r="F6" s="5"/>
      <c r="G6" s="5"/>
      <c r="H6" s="5"/>
      <c r="I6" s="5"/>
      <c r="J6" s="5"/>
      <c r="K6" s="5"/>
      <c r="N6" s="12" t="s">
        <v>154</v>
      </c>
      <c r="O6" s="13">
        <v>8</v>
      </c>
      <c r="P6" s="13">
        <v>13</v>
      </c>
      <c r="Q6" s="42">
        <v>0.4</v>
      </c>
      <c r="AF6" s="134"/>
      <c r="AG6" s="4"/>
    </row>
    <row r="7" spans="1:33" ht="17.25" customHeight="1" x14ac:dyDescent="0.15">
      <c r="A7" s="6" t="s">
        <v>206</v>
      </c>
      <c r="B7" s="6"/>
      <c r="C7" s="6"/>
      <c r="D7" s="5"/>
      <c r="F7" s="5"/>
      <c r="G7" s="5"/>
      <c r="H7" s="5"/>
      <c r="I7" s="5"/>
      <c r="J7" s="5"/>
      <c r="K7" s="5"/>
      <c r="N7" s="12" t="s">
        <v>155</v>
      </c>
      <c r="O7" s="13">
        <v>5</v>
      </c>
      <c r="P7" s="13">
        <v>13</v>
      </c>
      <c r="Q7" s="42">
        <v>0.25</v>
      </c>
    </row>
    <row r="8" spans="1:33" ht="17.25" customHeight="1" x14ac:dyDescent="0.15">
      <c r="A8" s="41" t="s">
        <v>207</v>
      </c>
      <c r="B8" s="8"/>
      <c r="C8" s="8"/>
      <c r="D8" s="5"/>
      <c r="F8" s="5"/>
      <c r="G8" s="5"/>
      <c r="H8" s="5"/>
      <c r="I8" s="5"/>
      <c r="J8" s="5"/>
      <c r="K8" s="5"/>
      <c r="N8" s="12" t="s">
        <v>156</v>
      </c>
      <c r="O8" s="13">
        <v>15</v>
      </c>
      <c r="P8" s="13" t="s">
        <v>152</v>
      </c>
      <c r="Q8" s="42">
        <v>1.3</v>
      </c>
    </row>
    <row r="9" spans="1:33" ht="17.25" customHeight="1" x14ac:dyDescent="0.15">
      <c r="A9" s="41" t="s">
        <v>208</v>
      </c>
      <c r="D9" s="7"/>
      <c r="F9" s="7"/>
      <c r="G9" s="7"/>
      <c r="H9" s="7"/>
      <c r="I9" s="7"/>
      <c r="J9" s="7"/>
      <c r="K9" s="7"/>
      <c r="N9" s="12" t="s">
        <v>157</v>
      </c>
      <c r="O9" s="13">
        <v>12</v>
      </c>
      <c r="P9" s="13">
        <v>13</v>
      </c>
      <c r="Q9" s="42">
        <v>0.8</v>
      </c>
    </row>
    <row r="10" spans="1:33" ht="17.25" customHeight="1" x14ac:dyDescent="0.15">
      <c r="A10" s="41" t="s">
        <v>209</v>
      </c>
      <c r="D10" s="7"/>
      <c r="G10" s="7"/>
      <c r="H10" s="7"/>
      <c r="I10" s="7"/>
      <c r="J10" s="7"/>
      <c r="K10" s="7"/>
      <c r="N10" s="12" t="s">
        <v>158</v>
      </c>
      <c r="O10" s="13">
        <v>15</v>
      </c>
      <c r="P10" s="13">
        <v>13</v>
      </c>
      <c r="Q10" s="42">
        <v>1.3</v>
      </c>
    </row>
    <row r="11" spans="1:33" ht="17.25" customHeight="1" x14ac:dyDescent="0.15">
      <c r="A11" s="41" t="s">
        <v>210</v>
      </c>
      <c r="D11" s="6"/>
      <c r="G11" s="6"/>
      <c r="H11" s="6"/>
      <c r="I11" s="6"/>
      <c r="J11" s="6"/>
      <c r="K11" s="6"/>
      <c r="N11" s="12" t="s">
        <v>159</v>
      </c>
      <c r="O11" s="13">
        <v>12</v>
      </c>
      <c r="P11" s="13">
        <v>13</v>
      </c>
      <c r="Q11" s="42">
        <v>0.8</v>
      </c>
    </row>
    <row r="12" spans="1:33" ht="17.25" customHeight="1" x14ac:dyDescent="0.15">
      <c r="A12" s="41" t="s">
        <v>211</v>
      </c>
      <c r="D12" s="6"/>
      <c r="F12" s="6"/>
      <c r="G12" s="6"/>
      <c r="H12" s="6"/>
      <c r="I12" s="6"/>
      <c r="J12" s="6"/>
      <c r="K12" s="6"/>
      <c r="N12" s="12" t="s">
        <v>160</v>
      </c>
      <c r="O12" s="13">
        <v>70</v>
      </c>
      <c r="P12" s="13">
        <v>25</v>
      </c>
      <c r="Q12" s="42" t="s">
        <v>70</v>
      </c>
    </row>
    <row r="13" spans="1:33" ht="17.25" customHeight="1" x14ac:dyDescent="0.15">
      <c r="A13" s="41" t="s">
        <v>212</v>
      </c>
      <c r="D13" s="6"/>
      <c r="F13" s="6"/>
      <c r="G13" s="6"/>
      <c r="H13" s="6"/>
      <c r="I13" s="6"/>
      <c r="J13" s="6"/>
      <c r="K13" s="6"/>
      <c r="N13" s="12" t="s">
        <v>161</v>
      </c>
      <c r="O13" s="13">
        <v>20</v>
      </c>
      <c r="P13" s="13" t="s">
        <v>152</v>
      </c>
      <c r="Q13" s="42">
        <v>2.1</v>
      </c>
    </row>
    <row r="14" spans="1:33" ht="17.25" customHeight="1" x14ac:dyDescent="0.15">
      <c r="A14" s="41" t="s">
        <v>219</v>
      </c>
      <c r="K14" s="6"/>
      <c r="N14" s="12" t="s">
        <v>163</v>
      </c>
      <c r="O14" s="13">
        <v>30</v>
      </c>
      <c r="P14" s="13" t="s">
        <v>164</v>
      </c>
      <c r="Q14" s="42" t="s">
        <v>70</v>
      </c>
    </row>
    <row r="15" spans="1:33" ht="17.25" customHeight="1" x14ac:dyDescent="0.15">
      <c r="A15" s="6"/>
      <c r="K15" s="6"/>
      <c r="N15" s="12" t="s">
        <v>165</v>
      </c>
      <c r="O15" s="13">
        <v>130</v>
      </c>
      <c r="P15" s="13" t="s">
        <v>166</v>
      </c>
      <c r="Q15" s="42" t="s">
        <v>70</v>
      </c>
    </row>
    <row r="16" spans="1:33" ht="17.25" customHeight="1" x14ac:dyDescent="0.15">
      <c r="A16" s="6"/>
      <c r="K16" s="6"/>
      <c r="N16" s="12" t="s">
        <v>167</v>
      </c>
      <c r="O16" s="13">
        <v>35</v>
      </c>
      <c r="P16" s="13" t="s">
        <v>164</v>
      </c>
      <c r="Q16" s="42" t="s">
        <v>70</v>
      </c>
    </row>
    <row r="17" spans="1:17" ht="17.25" customHeight="1" x14ac:dyDescent="0.15">
      <c r="A17" s="8"/>
      <c r="K17" s="8"/>
      <c r="N17" s="12" t="s">
        <v>168</v>
      </c>
      <c r="O17" s="13"/>
      <c r="P17" s="13"/>
      <c r="Q17" s="42"/>
    </row>
    <row r="18" spans="1:17" ht="17.25" customHeight="1" x14ac:dyDescent="0.15">
      <c r="N18" s="12" t="s">
        <v>168</v>
      </c>
      <c r="O18" s="13"/>
      <c r="P18" s="13"/>
      <c r="Q18" s="42"/>
    </row>
    <row r="19" spans="1:17" ht="17.25" customHeight="1" x14ac:dyDescent="0.15">
      <c r="G19" s="260" t="s">
        <v>117</v>
      </c>
      <c r="H19" s="248"/>
      <c r="I19" s="6"/>
      <c r="J19" s="6"/>
    </row>
    <row r="20" spans="1:17" ht="17.25" customHeight="1" x14ac:dyDescent="0.15">
      <c r="C20" s="6"/>
      <c r="D20" s="6"/>
      <c r="F20" s="6"/>
      <c r="G20" s="216"/>
      <c r="H20" s="6"/>
      <c r="I20" s="6"/>
      <c r="J20" s="6"/>
    </row>
    <row r="21" spans="1:17" ht="17.25" customHeight="1" x14ac:dyDescent="0.15">
      <c r="A21" s="4"/>
      <c r="C21" s="6"/>
      <c r="D21" s="6"/>
      <c r="F21" s="6"/>
      <c r="G21" s="216"/>
      <c r="H21" s="217" t="s">
        <v>213</v>
      </c>
      <c r="K21" s="4"/>
    </row>
    <row r="22" spans="1:17" s="4" customFormat="1" ht="17.25" customHeight="1" x14ac:dyDescent="0.15">
      <c r="A22" s="41"/>
      <c r="B22" s="41"/>
      <c r="C22" s="8"/>
      <c r="D22" s="8"/>
      <c r="E22" s="41"/>
      <c r="F22" s="6"/>
      <c r="G22" s="216"/>
      <c r="H22" s="8"/>
      <c r="I22" s="41"/>
      <c r="J22" s="260" t="s">
        <v>79</v>
      </c>
      <c r="K22" s="41"/>
    </row>
    <row r="23" spans="1:17" ht="17.25" customHeight="1" x14ac:dyDescent="0.15">
      <c r="F23" s="8"/>
      <c r="G23" s="253" t="s">
        <v>130</v>
      </c>
      <c r="I23" s="4"/>
      <c r="J23" s="233"/>
      <c r="K23" s="232"/>
    </row>
    <row r="24" spans="1:17" ht="17.25" customHeight="1" x14ac:dyDescent="0.15">
      <c r="F24" s="234" t="s">
        <v>214</v>
      </c>
      <c r="G24" s="221"/>
      <c r="H24" s="41" t="s">
        <v>201</v>
      </c>
      <c r="J24" s="223"/>
      <c r="K24" s="8"/>
    </row>
    <row r="25" spans="1:17" ht="17.25" customHeight="1" x14ac:dyDescent="0.15">
      <c r="E25" s="4"/>
      <c r="F25" s="221"/>
      <c r="J25" s="223"/>
      <c r="K25" s="217"/>
    </row>
    <row r="26" spans="1:17" ht="17.25" customHeight="1" x14ac:dyDescent="0.15">
      <c r="A26" s="4"/>
      <c r="B26" s="4"/>
      <c r="C26" s="4"/>
      <c r="D26" s="4"/>
      <c r="E26" s="234" t="s">
        <v>215</v>
      </c>
      <c r="F26" s="222"/>
      <c r="G26" s="254" t="s">
        <v>132</v>
      </c>
      <c r="J26" s="223"/>
    </row>
    <row r="27" spans="1:17" s="4" customFormat="1" ht="17.25" customHeight="1" x14ac:dyDescent="0.15">
      <c r="A27" s="41"/>
      <c r="B27" s="41"/>
      <c r="C27" s="41"/>
      <c r="D27" s="41"/>
      <c r="E27" s="41"/>
      <c r="F27" s="221"/>
      <c r="G27" s="222"/>
      <c r="I27" s="255" t="s">
        <v>131</v>
      </c>
      <c r="J27" s="229"/>
      <c r="K27" s="41"/>
    </row>
    <row r="28" spans="1:17" ht="17.25" customHeight="1" x14ac:dyDescent="0.15">
      <c r="E28" s="221"/>
      <c r="H28" s="222"/>
      <c r="I28" s="221"/>
      <c r="J28" s="41" t="s">
        <v>200</v>
      </c>
    </row>
    <row r="29" spans="1:17" ht="17.25" customHeight="1" x14ac:dyDescent="0.15">
      <c r="D29" s="220"/>
    </row>
    <row r="30" spans="1:17" ht="17.25" customHeight="1" x14ac:dyDescent="0.15">
      <c r="A30" s="7"/>
      <c r="D30" s="224"/>
      <c r="K30" s="7"/>
    </row>
    <row r="31" spans="1:17" ht="17.25" customHeight="1" x14ac:dyDescent="0.15">
      <c r="A31" s="7"/>
      <c r="B31" s="4"/>
      <c r="C31" s="4"/>
      <c r="D31" s="225"/>
      <c r="E31" s="4"/>
      <c r="F31" s="4"/>
      <c r="G31" s="4"/>
      <c r="H31" s="4"/>
      <c r="I31" s="4"/>
      <c r="J31" s="4"/>
      <c r="K31" s="7"/>
    </row>
    <row r="32" spans="1:17" ht="17.25" customHeight="1" x14ac:dyDescent="0.15">
      <c r="A32" s="7"/>
      <c r="D32" s="220"/>
      <c r="J32" s="234"/>
      <c r="K32" s="7"/>
    </row>
    <row r="33" spans="1:33" ht="17.25" customHeight="1" x14ac:dyDescent="0.15">
      <c r="A33" s="7"/>
      <c r="C33" s="228" t="s">
        <v>1</v>
      </c>
      <c r="E33" s="222"/>
      <c r="I33" s="234"/>
      <c r="K33" s="7"/>
    </row>
    <row r="34" spans="1:33" ht="17.25" customHeight="1" x14ac:dyDescent="0.15">
      <c r="A34" s="7"/>
      <c r="B34" s="7"/>
      <c r="C34" s="230"/>
      <c r="D34" s="7" t="s">
        <v>217</v>
      </c>
      <c r="E34" s="221"/>
      <c r="K34" s="7"/>
    </row>
    <row r="35" spans="1:33" ht="17.25" customHeight="1" x14ac:dyDescent="0.15">
      <c r="B35" s="231"/>
      <c r="C35" s="231"/>
      <c r="D35" s="221"/>
      <c r="E35" s="7"/>
      <c r="J35" s="4"/>
    </row>
    <row r="36" spans="1:33" ht="17.25" customHeight="1" x14ac:dyDescent="0.15">
      <c r="B36" s="231"/>
      <c r="C36" s="7"/>
      <c r="D36" s="7"/>
      <c r="E36" s="7"/>
      <c r="G36" s="7"/>
      <c r="H36" s="7"/>
      <c r="I36" s="7"/>
      <c r="J36" s="7"/>
      <c r="AF36" s="21"/>
    </row>
    <row r="37" spans="1:33" ht="17.25" customHeight="1" x14ac:dyDescent="0.15">
      <c r="A37" s="16"/>
      <c r="B37" s="221"/>
      <c r="C37" s="7"/>
      <c r="D37" s="7"/>
      <c r="E37" s="7"/>
      <c r="G37" s="7"/>
      <c r="H37" s="7"/>
      <c r="I37" s="7"/>
      <c r="J37" s="7"/>
      <c r="K37" s="16"/>
    </row>
    <row r="38" spans="1:33" ht="17.25" customHeight="1" x14ac:dyDescent="0.15">
      <c r="A38" s="4"/>
      <c r="G38" s="7"/>
      <c r="H38" s="7"/>
      <c r="I38" s="7"/>
      <c r="J38" s="7"/>
      <c r="K38" s="4"/>
      <c r="AF38" s="4"/>
      <c r="AG38" s="4"/>
    </row>
    <row r="39" spans="1:33" s="4" customFormat="1" ht="17.25" customHeight="1" x14ac:dyDescent="0.15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AF39" s="2"/>
      <c r="AG39" s="2"/>
    </row>
    <row r="40" spans="1:33" ht="17.25" customHeight="1" x14ac:dyDescent="0.15"/>
    <row r="41" spans="1:33" ht="17.25" customHeight="1" x14ac:dyDescent="0.15"/>
    <row r="42" spans="1:33" ht="17.25" customHeight="1" x14ac:dyDescent="0.15">
      <c r="A42" s="2" t="s">
        <v>64</v>
      </c>
      <c r="B42" s="2"/>
      <c r="C42" s="2"/>
      <c r="D42" s="3"/>
      <c r="E42" s="3"/>
      <c r="F42" s="3"/>
      <c r="G42" s="3"/>
      <c r="H42" s="3"/>
      <c r="I42" s="3"/>
      <c r="J42" s="5"/>
      <c r="K42" s="5"/>
      <c r="L42" s="5"/>
      <c r="N42" s="4"/>
      <c r="O42" s="4"/>
      <c r="P42" s="4"/>
      <c r="Q42" s="4"/>
      <c r="R42" s="2"/>
      <c r="S42" s="2"/>
      <c r="T42" s="2"/>
    </row>
    <row r="43" spans="1:33" ht="17.25" customHeight="1" x14ac:dyDescent="0.15">
      <c r="A43" s="4"/>
      <c r="B43" s="5"/>
      <c r="C43" s="5"/>
      <c r="D43" s="5"/>
      <c r="E43" s="5"/>
      <c r="F43" s="5"/>
      <c r="G43" s="5"/>
      <c r="H43" s="4"/>
      <c r="I43" s="4"/>
      <c r="J43" s="5"/>
      <c r="K43" s="5"/>
      <c r="L43" s="5"/>
      <c r="M43" s="5"/>
      <c r="N43" s="5"/>
      <c r="O43" s="5"/>
      <c r="P43" s="5"/>
      <c r="R43" s="2"/>
      <c r="S43" s="2"/>
      <c r="T43" s="2"/>
    </row>
    <row r="44" spans="1:33" ht="17.25" customHeight="1" x14ac:dyDescent="0.15">
      <c r="A44" s="5" t="s">
        <v>171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2"/>
      <c r="S44" s="2"/>
      <c r="T44" s="2"/>
      <c r="AF44" s="4"/>
    </row>
    <row r="45" spans="1:33" ht="17.25" customHeight="1" x14ac:dyDescent="0.15">
      <c r="A45" s="2"/>
      <c r="B45" s="44" t="s">
        <v>0</v>
      </c>
      <c r="C45" s="45"/>
      <c r="D45" s="46" t="s">
        <v>45</v>
      </c>
      <c r="E45" s="47"/>
      <c r="F45" s="46" t="s">
        <v>46</v>
      </c>
      <c r="G45" s="48"/>
      <c r="H45" s="46" t="s">
        <v>56</v>
      </c>
      <c r="I45" s="47"/>
      <c r="J45" s="6"/>
      <c r="K45" s="2"/>
      <c r="L45" s="7"/>
      <c r="M45" s="5"/>
      <c r="N45" s="5"/>
      <c r="O45" s="5"/>
      <c r="P45" s="5"/>
      <c r="Q45" s="5"/>
      <c r="R45" s="2"/>
      <c r="S45" s="132"/>
      <c r="T45" s="133"/>
      <c r="AF45" s="4"/>
    </row>
    <row r="46" spans="1:33" ht="17.25" customHeight="1" x14ac:dyDescent="0.15">
      <c r="A46" s="2"/>
      <c r="B46" s="49"/>
      <c r="C46" s="50"/>
      <c r="D46" s="51" t="s">
        <v>38</v>
      </c>
      <c r="E46" s="52"/>
      <c r="F46" s="51" t="s">
        <v>47</v>
      </c>
      <c r="G46" s="53"/>
      <c r="H46" s="51" t="s">
        <v>42</v>
      </c>
      <c r="I46" s="52"/>
      <c r="J46" s="6"/>
      <c r="K46" s="2"/>
      <c r="L46" s="7"/>
      <c r="M46" s="5"/>
      <c r="N46" s="5"/>
      <c r="O46" s="5"/>
      <c r="P46" s="5"/>
      <c r="Q46" s="5"/>
      <c r="R46" s="2"/>
      <c r="S46" s="132"/>
      <c r="T46" s="133"/>
    </row>
    <row r="47" spans="1:33" ht="17.25" customHeight="1" x14ac:dyDescent="0.15">
      <c r="A47" s="131" t="s">
        <v>115</v>
      </c>
      <c r="B47" s="256" t="str">
        <f>G19</f>
        <v>洗濯流し</v>
      </c>
      <c r="C47" s="257"/>
      <c r="D47" s="54">
        <v>13</v>
      </c>
      <c r="E47" s="55"/>
      <c r="F47" s="54">
        <f>VLOOKUP(B47,$N$3:$O$18,2,FALSE)</f>
        <v>12</v>
      </c>
      <c r="G47" s="56"/>
      <c r="H47" s="54">
        <f>VLOOKUP(B47,$N$3:$Q$18,4,FALSE)</f>
        <v>0.8</v>
      </c>
      <c r="I47" s="55"/>
      <c r="J47" s="7"/>
      <c r="K47" s="2"/>
      <c r="L47" s="6"/>
      <c r="M47" s="5"/>
      <c r="N47" s="5"/>
      <c r="O47" s="5"/>
      <c r="P47" s="5"/>
      <c r="Q47" s="5"/>
      <c r="R47" s="2"/>
      <c r="S47" s="132"/>
      <c r="T47" s="133"/>
      <c r="AF47" s="21"/>
    </row>
    <row r="48" spans="1:33" ht="17.25" customHeight="1" x14ac:dyDescent="0.15">
      <c r="A48" s="131" t="s">
        <v>101</v>
      </c>
      <c r="B48" s="256" t="str">
        <f>J22</f>
        <v>シャワー</v>
      </c>
      <c r="C48" s="257"/>
      <c r="D48" s="54">
        <f t="shared" ref="D48" si="0">IF(B48="",0,13)</f>
        <v>13</v>
      </c>
      <c r="E48" s="55"/>
      <c r="F48" s="54">
        <f>IF(B48="",0,VLOOKUP(B48,$N$3:$O$18,2,FALSE))</f>
        <v>8</v>
      </c>
      <c r="G48" s="56"/>
      <c r="H48" s="54">
        <f>IF(B48="",0,VLOOKUP(B48,$N$3:$Q$18,4,FALSE))</f>
        <v>0.4</v>
      </c>
      <c r="I48" s="55"/>
      <c r="J48" s="7"/>
      <c r="K48" s="2"/>
      <c r="L48" s="6"/>
      <c r="M48" s="5"/>
      <c r="N48" s="5"/>
      <c r="O48" s="5"/>
      <c r="P48" s="5"/>
      <c r="Q48" s="5"/>
      <c r="R48" s="2"/>
      <c r="S48" s="2"/>
      <c r="T48" s="2"/>
      <c r="AF48" s="21"/>
    </row>
    <row r="49" spans="1:33" ht="17.25" customHeight="1" x14ac:dyDescent="0.15">
      <c r="A49" s="14"/>
      <c r="B49" s="57" t="s">
        <v>48</v>
      </c>
      <c r="C49" s="58"/>
      <c r="D49" s="57" t="s">
        <v>78</v>
      </c>
      <c r="E49" s="55"/>
      <c r="F49" s="54">
        <f>SUM(F47:F48)</f>
        <v>20</v>
      </c>
      <c r="G49" s="55"/>
      <c r="H49" s="57" t="s">
        <v>78</v>
      </c>
      <c r="I49" s="55"/>
      <c r="J49" s="6"/>
      <c r="K49" s="2"/>
      <c r="L49" s="6"/>
      <c r="M49" s="5"/>
      <c r="N49" s="5"/>
      <c r="O49" s="5"/>
      <c r="P49" s="5"/>
      <c r="Q49" s="5"/>
      <c r="R49" s="2"/>
      <c r="S49" s="2"/>
      <c r="T49" s="2"/>
    </row>
    <row r="50" spans="1:33" ht="17.25" customHeight="1" x14ac:dyDescent="0.15">
      <c r="A50" s="4"/>
      <c r="B50" s="14"/>
      <c r="C50" s="14"/>
      <c r="D50" s="14"/>
      <c r="E50" s="8"/>
      <c r="F50" s="14"/>
      <c r="G50" s="8"/>
      <c r="H50" s="14"/>
      <c r="I50" s="8"/>
      <c r="J50" s="8"/>
      <c r="K50" s="8"/>
      <c r="L50" s="8"/>
      <c r="M50" s="7"/>
      <c r="N50" s="5"/>
      <c r="O50" s="5"/>
      <c r="P50" s="5"/>
      <c r="Q50" s="8"/>
      <c r="R50" s="2"/>
      <c r="S50" s="2"/>
      <c r="T50" s="2"/>
      <c r="AF50" s="4"/>
      <c r="AG50" s="4"/>
    </row>
    <row r="51" spans="1:33" s="4" customFormat="1" ht="17.25" customHeight="1" x14ac:dyDescent="0.15">
      <c r="A51" s="209"/>
      <c r="B51" s="15"/>
      <c r="C51" s="15"/>
      <c r="D51" s="15"/>
      <c r="E51" s="14" t="s">
        <v>51</v>
      </c>
      <c r="F51" s="25"/>
      <c r="G51" s="5"/>
      <c r="H51" s="5"/>
      <c r="I51" s="5"/>
      <c r="J51" s="5"/>
      <c r="K51" s="14" t="s">
        <v>49</v>
      </c>
      <c r="L51" s="14" t="s">
        <v>50</v>
      </c>
      <c r="M51" s="7"/>
      <c r="N51" s="5" t="s">
        <v>35</v>
      </c>
      <c r="Q51" s="5"/>
      <c r="R51" s="2"/>
      <c r="S51" s="2"/>
      <c r="T51" s="2"/>
      <c r="AF51" s="21"/>
      <c r="AG51" s="2"/>
    </row>
    <row r="52" spans="1:33" ht="17.25" customHeight="1" x14ac:dyDescent="0.15">
      <c r="A52" s="209" t="str">
        <f>"「分岐点"&amp;G26&amp;"」における水頭の算定"</f>
        <v>「分岐点a」における水頭の算定</v>
      </c>
      <c r="B52" s="7"/>
      <c r="C52" s="7"/>
      <c r="D52" s="7"/>
      <c r="E52" s="14" t="s">
        <v>44</v>
      </c>
      <c r="F52" s="25"/>
      <c r="G52" s="14" t="s">
        <v>3</v>
      </c>
      <c r="H52" s="14" t="s">
        <v>37</v>
      </c>
      <c r="I52" s="14" t="s">
        <v>39</v>
      </c>
      <c r="J52" s="14" t="s">
        <v>41</v>
      </c>
      <c r="K52" s="14" t="s">
        <v>6</v>
      </c>
      <c r="L52" s="14" t="s">
        <v>43</v>
      </c>
      <c r="M52" s="6"/>
      <c r="N52" s="7" t="s">
        <v>3</v>
      </c>
      <c r="O52" s="7" t="s">
        <v>53</v>
      </c>
      <c r="P52" s="7" t="s">
        <v>5</v>
      </c>
      <c r="Q52" s="5"/>
      <c r="R52" s="2"/>
      <c r="S52" s="2"/>
      <c r="T52" s="2"/>
      <c r="AF52" s="21"/>
    </row>
    <row r="53" spans="1:33" ht="17.25" customHeight="1" x14ac:dyDescent="0.15">
      <c r="A53" s="7"/>
      <c r="B53" s="7"/>
      <c r="C53" s="7"/>
      <c r="D53" s="7"/>
      <c r="E53" s="14" t="s">
        <v>42</v>
      </c>
      <c r="F53" s="25"/>
      <c r="G53" s="14" t="s">
        <v>36</v>
      </c>
      <c r="H53" s="14" t="s">
        <v>38</v>
      </c>
      <c r="I53" s="14" t="s">
        <v>40</v>
      </c>
      <c r="J53" s="14" t="s">
        <v>42</v>
      </c>
      <c r="K53" s="14" t="s">
        <v>42</v>
      </c>
      <c r="L53" s="14" t="s">
        <v>42</v>
      </c>
      <c r="M53" s="6"/>
      <c r="N53" s="4" t="s">
        <v>52</v>
      </c>
      <c r="O53" s="4" t="s">
        <v>54</v>
      </c>
      <c r="P53" s="4" t="s">
        <v>55</v>
      </c>
      <c r="Q53" s="5"/>
      <c r="R53" s="2"/>
      <c r="S53" s="2"/>
      <c r="T53" s="2"/>
      <c r="AF53" s="4"/>
    </row>
    <row r="54" spans="1:33" ht="17.25" customHeight="1" x14ac:dyDescent="0.15">
      <c r="A54" s="7" t="str">
        <f>"「"&amp;G19&amp;"」の水頭"</f>
        <v>「洗濯流し」の水頭</v>
      </c>
      <c r="B54" s="7"/>
      <c r="C54" s="7"/>
      <c r="D54" s="7"/>
      <c r="E54" s="64">
        <f>SUM(K54:L54)</f>
        <v>0.8</v>
      </c>
      <c r="F54" s="4"/>
      <c r="G54" s="7">
        <f>+F47</f>
        <v>12</v>
      </c>
      <c r="H54" s="7">
        <f>+D47</f>
        <v>13</v>
      </c>
      <c r="I54" s="7"/>
      <c r="J54" s="7"/>
      <c r="K54" s="64">
        <f>+H47</f>
        <v>0.8</v>
      </c>
      <c r="L54" s="64"/>
      <c r="M54" s="6"/>
      <c r="N54" s="4"/>
      <c r="O54" s="4"/>
      <c r="P54" s="4"/>
      <c r="Q54" s="5"/>
      <c r="R54" s="2"/>
      <c r="S54" s="2"/>
      <c r="T54" s="2"/>
      <c r="AF54" s="4"/>
    </row>
    <row r="55" spans="1:33" ht="17.25" customHeight="1" x14ac:dyDescent="0.15">
      <c r="A55" s="7" t="str">
        <f>"「"&amp;G19&amp;"」から「点"&amp;G23&amp;"」までの水頭"</f>
        <v>「洗濯流し」から「点A」までの水頭</v>
      </c>
      <c r="B55" s="3"/>
      <c r="C55" s="14"/>
      <c r="D55" s="14"/>
      <c r="E55" s="64">
        <f>SUM(K55:L55)</f>
        <v>0.72</v>
      </c>
      <c r="F55" s="25"/>
      <c r="G55" s="7">
        <f>+G54</f>
        <v>12</v>
      </c>
      <c r="H55" s="43">
        <v>20</v>
      </c>
      <c r="I55" s="7">
        <f>ROUND((0.0126+(0.01739-0.1087*H55/1000)/POWER(P55,1/2))/H55*1000000*POWER(P55,2)/2/9.8,0)</f>
        <v>33</v>
      </c>
      <c r="J55" s="43">
        <v>0.7</v>
      </c>
      <c r="K55" s="64">
        <f>ROUND(((I55*J55)/1000),2)</f>
        <v>0.02</v>
      </c>
      <c r="L55" s="66">
        <v>0.7</v>
      </c>
      <c r="M55" s="6"/>
      <c r="N55" s="88">
        <f>G55/1000/60</f>
        <v>2.0000000000000001E-4</v>
      </c>
      <c r="O55" s="88">
        <f>PI()*POWER((H55/1000),2)/4</f>
        <v>3.1415926535897931E-4</v>
      </c>
      <c r="P55" s="88">
        <f>N55/O55</f>
        <v>0.63661977236758138</v>
      </c>
      <c r="Q55" s="5"/>
      <c r="R55" s="2"/>
      <c r="S55" s="2"/>
      <c r="T55" s="2"/>
      <c r="AF55" s="4"/>
    </row>
    <row r="56" spans="1:33" ht="17.25" customHeight="1" x14ac:dyDescent="0.15">
      <c r="A56" s="59" t="str">
        <f>"「点"&amp;G23&amp;"」から「分岐点"&amp;G26&amp;"」までの水頭"</f>
        <v>「点A」から「分岐点a」までの水頭</v>
      </c>
      <c r="B56" s="60"/>
      <c r="C56" s="60"/>
      <c r="D56" s="60"/>
      <c r="E56" s="65">
        <f>SUM(K56:L56)</f>
        <v>0.13</v>
      </c>
      <c r="F56" s="61"/>
      <c r="G56" s="62">
        <f>+G54</f>
        <v>12</v>
      </c>
      <c r="H56" s="63">
        <v>20</v>
      </c>
      <c r="I56" s="62">
        <f>ROUND((0.0126+(0.01739-0.1087*H56/1000)/POWER(P56,1/2))/H56*1000000*POWER(P56,2)/2/9.8,0)</f>
        <v>33</v>
      </c>
      <c r="J56" s="63">
        <v>3.8</v>
      </c>
      <c r="K56" s="65">
        <f>ROUND(((I56*J56)/1000),2)</f>
        <v>0.13</v>
      </c>
      <c r="L56" s="86">
        <v>0</v>
      </c>
      <c r="M56" s="6"/>
      <c r="N56" s="88">
        <f>G56/1000/60</f>
        <v>2.0000000000000001E-4</v>
      </c>
      <c r="O56" s="88">
        <f>PI()*POWER((H56/1000),2)/4</f>
        <v>3.1415926535897931E-4</v>
      </c>
      <c r="P56" s="88">
        <f>N56/O56</f>
        <v>0.63661977236758138</v>
      </c>
      <c r="Q56" s="5"/>
      <c r="R56" s="2"/>
      <c r="S56" s="2"/>
      <c r="T56" s="2"/>
      <c r="AF56" s="4"/>
    </row>
    <row r="57" spans="1:33" ht="17.25" customHeight="1" x14ac:dyDescent="0.15">
      <c r="A57" s="2" t="str">
        <f>"よって、「"&amp;G19&amp;"」から「分岐点"&amp;G26&amp;"」までの水頭は"</f>
        <v>よって、「洗濯流し」から「分岐点a」までの水頭は</v>
      </c>
      <c r="B57" s="7"/>
      <c r="C57" s="7"/>
      <c r="D57" s="7"/>
      <c r="E57" s="64">
        <f>SUM(E54:E56)</f>
        <v>1.65</v>
      </c>
      <c r="F57" s="25"/>
      <c r="G57" s="7"/>
      <c r="H57" s="7"/>
      <c r="I57" s="7"/>
      <c r="J57" s="7"/>
      <c r="K57" s="64"/>
      <c r="L57" s="64"/>
      <c r="M57" s="6"/>
      <c r="N57" s="88"/>
      <c r="O57" s="88"/>
      <c r="P57" s="88"/>
      <c r="Q57" s="5"/>
      <c r="R57" s="2"/>
      <c r="S57" s="2"/>
      <c r="T57" s="2"/>
      <c r="AF57" s="4"/>
    </row>
    <row r="58" spans="1:33" ht="17.25" customHeight="1" x14ac:dyDescent="0.15">
      <c r="A58" s="7"/>
      <c r="B58" s="7"/>
      <c r="C58" s="7"/>
      <c r="D58" s="7"/>
      <c r="E58" s="64"/>
      <c r="F58" s="25"/>
      <c r="G58" s="7"/>
      <c r="H58" s="7"/>
      <c r="I58" s="7"/>
      <c r="J58" s="7"/>
      <c r="K58" s="64"/>
      <c r="L58" s="64"/>
      <c r="M58" s="8"/>
      <c r="N58" s="88"/>
      <c r="O58" s="88"/>
      <c r="P58" s="88"/>
      <c r="Q58" s="5"/>
      <c r="R58" s="2"/>
      <c r="S58" s="2"/>
      <c r="T58" s="2"/>
      <c r="AF58" s="21"/>
    </row>
    <row r="59" spans="1:33" ht="17.25" customHeight="1" x14ac:dyDescent="0.15">
      <c r="A59" s="7" t="str">
        <f>"「"&amp;J22&amp;"」の水頭"</f>
        <v>「シャワー」の水頭</v>
      </c>
      <c r="B59" s="7"/>
      <c r="C59" s="7"/>
      <c r="D59" s="7"/>
      <c r="E59" s="64">
        <f>SUM(K59:L59)</f>
        <v>0.4</v>
      </c>
      <c r="F59" s="4"/>
      <c r="G59" s="7">
        <f>+F48</f>
        <v>8</v>
      </c>
      <c r="H59" s="7">
        <f>+D48</f>
        <v>13</v>
      </c>
      <c r="I59" s="7"/>
      <c r="J59" s="7"/>
      <c r="K59" s="64">
        <f>H48</f>
        <v>0.4</v>
      </c>
      <c r="L59" s="64"/>
      <c r="M59" s="41"/>
      <c r="N59" s="88"/>
      <c r="O59" s="88"/>
      <c r="P59" s="88"/>
      <c r="Q59" s="7"/>
      <c r="R59" s="2"/>
      <c r="S59" s="2"/>
      <c r="T59" s="2"/>
      <c r="AF59" s="21"/>
    </row>
    <row r="60" spans="1:33" ht="17.25" customHeight="1" x14ac:dyDescent="0.15">
      <c r="A60" s="7" t="str">
        <f>"「"&amp;J22&amp;"」から「点"&amp;I27&amp;"」までの水頭"</f>
        <v>「シャワー」から「点B」までの水頭</v>
      </c>
      <c r="B60" s="7"/>
      <c r="C60" s="14"/>
      <c r="D60" s="14"/>
      <c r="E60" s="64">
        <f>SUM(K60:L60)</f>
        <v>0.54</v>
      </c>
      <c r="F60" s="25"/>
      <c r="G60" s="7">
        <f>+G59</f>
        <v>8</v>
      </c>
      <c r="H60" s="43">
        <v>20</v>
      </c>
      <c r="I60" s="7">
        <f>ROUND((0.0126+(0.01739-0.1087*H60/1000)/POWER(P60,1/2))/H60*1000000*POWER(P60,2)/2/9.8,0)</f>
        <v>17</v>
      </c>
      <c r="J60" s="43">
        <v>2.2000000000000002</v>
      </c>
      <c r="K60" s="64">
        <f>ROUND(((I60*J60)/1000),2)</f>
        <v>0.04</v>
      </c>
      <c r="L60" s="66">
        <v>0.5</v>
      </c>
      <c r="M60" s="41"/>
      <c r="N60" s="88">
        <f>G60/1000/60</f>
        <v>1.3333333333333334E-4</v>
      </c>
      <c r="O60" s="88">
        <f>PI()*POWER((H60/1000),2)/4</f>
        <v>3.1415926535897931E-4</v>
      </c>
      <c r="P60" s="88">
        <f>N60/O60</f>
        <v>0.42441318157838759</v>
      </c>
      <c r="Q60" s="7"/>
      <c r="R60" s="2"/>
      <c r="S60" s="2"/>
      <c r="T60" s="2"/>
      <c r="AF60" s="21"/>
    </row>
    <row r="61" spans="1:33" ht="17.25" customHeight="1" x14ac:dyDescent="0.15">
      <c r="A61" s="59" t="str">
        <f>"「点"&amp;I27&amp;"」から「分岐点"&amp;G26&amp;"」までの水頭"</f>
        <v>「点B」から「分岐点a」までの水頭</v>
      </c>
      <c r="B61" s="60"/>
      <c r="C61" s="60"/>
      <c r="D61" s="60"/>
      <c r="E61" s="65">
        <f>SUM(K61:L61)</f>
        <v>0.01</v>
      </c>
      <c r="F61" s="61"/>
      <c r="G61" s="62">
        <f>+G59</f>
        <v>8</v>
      </c>
      <c r="H61" s="63">
        <v>20</v>
      </c>
      <c r="I61" s="62">
        <f>ROUND((0.0126+(0.01739-0.1087*H61/1000)/POWER(P61,1/2))/H61*1000000*POWER(P61,2)/2/9.8,0)</f>
        <v>17</v>
      </c>
      <c r="J61" s="63">
        <v>0.4</v>
      </c>
      <c r="K61" s="65">
        <f>ROUND(((I61*J61)/1000),2)</f>
        <v>0.01</v>
      </c>
      <c r="L61" s="86">
        <v>0</v>
      </c>
      <c r="M61" s="41"/>
      <c r="N61" s="88">
        <f>G61/1000/60</f>
        <v>1.3333333333333334E-4</v>
      </c>
      <c r="O61" s="88">
        <f>PI()*POWER((H61/1000),2)/4</f>
        <v>3.1415926535897931E-4</v>
      </c>
      <c r="P61" s="88">
        <f>N61/O61</f>
        <v>0.42441318157838759</v>
      </c>
      <c r="Q61" s="7"/>
      <c r="R61" s="2"/>
      <c r="S61" s="2"/>
      <c r="T61" s="2"/>
      <c r="AF61" s="21"/>
    </row>
    <row r="62" spans="1:33" ht="17.25" customHeight="1" x14ac:dyDescent="0.15">
      <c r="A62" s="2" t="str">
        <f>"よって、「"&amp;J22&amp;"」から「分岐点"&amp;G26&amp;"」までの水頭は"</f>
        <v>よって、「シャワー」から「分岐点a」までの水頭は</v>
      </c>
      <c r="B62" s="7"/>
      <c r="C62" s="7"/>
      <c r="D62" s="7"/>
      <c r="E62" s="64">
        <f>IF(B48="",0,SUM(E59:E61))</f>
        <v>0.95000000000000007</v>
      </c>
      <c r="F62" s="25"/>
      <c r="G62" s="7"/>
      <c r="H62" s="7"/>
      <c r="I62" s="7"/>
      <c r="J62" s="7"/>
      <c r="K62" s="7"/>
      <c r="L62" s="7"/>
      <c r="N62" s="89"/>
      <c r="O62" s="89"/>
      <c r="P62" s="89"/>
      <c r="Q62" s="7"/>
      <c r="R62" s="2"/>
      <c r="S62" s="4"/>
      <c r="T62" s="2"/>
      <c r="AF62" s="21"/>
    </row>
    <row r="63" spans="1:33" ht="17.25" customHeight="1" x14ac:dyDescent="0.15">
      <c r="A63" s="7"/>
      <c r="B63" s="7"/>
      <c r="C63" s="7"/>
      <c r="D63" s="7"/>
      <c r="E63" s="7"/>
      <c r="F63" s="25"/>
      <c r="G63" s="7"/>
      <c r="H63" s="7"/>
      <c r="I63" s="7"/>
      <c r="J63" s="7"/>
      <c r="K63" s="14"/>
      <c r="L63" s="7"/>
      <c r="M63" s="41"/>
      <c r="N63" s="89"/>
      <c r="O63" s="89"/>
      <c r="P63" s="89"/>
      <c r="Q63" s="7"/>
      <c r="R63" s="2"/>
      <c r="S63" s="2"/>
      <c r="AF63" s="21"/>
    </row>
    <row r="64" spans="1:33" ht="17.25" customHeight="1" x14ac:dyDescent="0.15">
      <c r="A64" s="62"/>
      <c r="B64" s="62"/>
      <c r="C64" s="249">
        <f>E57</f>
        <v>1.65</v>
      </c>
      <c r="D64" s="250" t="str">
        <f>IF(C64&gt;E64,"＞","＜")</f>
        <v>＞</v>
      </c>
      <c r="E64" s="252">
        <f>E62</f>
        <v>0.95000000000000007</v>
      </c>
      <c r="F64" s="61"/>
      <c r="G64" s="62"/>
      <c r="H64" s="62"/>
      <c r="I64" s="62"/>
      <c r="J64" s="62"/>
      <c r="K64" s="60"/>
      <c r="L64" s="62"/>
      <c r="M64" s="41"/>
      <c r="N64" s="89"/>
      <c r="O64" s="89"/>
      <c r="P64" s="89"/>
      <c r="Q64" s="7"/>
      <c r="R64" s="2"/>
      <c r="S64" s="2"/>
      <c r="T64" s="2"/>
      <c r="V64" s="41"/>
      <c r="X64" s="16"/>
      <c r="AB64" s="14"/>
      <c r="AE64" s="4"/>
      <c r="AF64" s="4"/>
    </row>
    <row r="65" spans="1:32" ht="17.25" customHeight="1" x14ac:dyDescent="0.15">
      <c r="A65" s="23" t="str">
        <f>"よって、「分岐点"&amp;G26&amp;"」の損失水頭は"</f>
        <v>よって、「分岐点a」の損失水頭は</v>
      </c>
      <c r="B65" s="7"/>
      <c r="C65" s="7"/>
      <c r="D65" s="7"/>
      <c r="E65" s="67">
        <f>IF(C64&lt;E64,E64,C64)</f>
        <v>1.65</v>
      </c>
      <c r="F65" s="25" t="s">
        <v>59</v>
      </c>
      <c r="G65" s="7"/>
      <c r="H65" s="7"/>
      <c r="I65" s="7"/>
      <c r="J65" s="7"/>
      <c r="K65" s="14"/>
      <c r="L65" s="7"/>
      <c r="M65" s="41"/>
      <c r="N65" s="89"/>
      <c r="O65" s="89"/>
      <c r="P65" s="89"/>
      <c r="Q65" s="7"/>
      <c r="R65" s="2"/>
      <c r="S65" s="2"/>
      <c r="T65" s="2"/>
      <c r="V65" s="41"/>
      <c r="X65" s="16"/>
      <c r="AB65" s="14"/>
      <c r="AE65" s="4"/>
      <c r="AF65" s="4"/>
    </row>
    <row r="66" spans="1:32" ht="17.25" customHeight="1" x14ac:dyDescent="0.15">
      <c r="A66" s="23"/>
      <c r="B66" s="7"/>
      <c r="C66" s="7"/>
      <c r="D66" s="7"/>
      <c r="E66" s="67"/>
      <c r="F66" s="25"/>
      <c r="G66" s="7"/>
      <c r="H66" s="7"/>
      <c r="I66" s="7"/>
      <c r="J66" s="7"/>
      <c r="K66" s="14"/>
      <c r="L66" s="7"/>
      <c r="N66" s="89"/>
      <c r="O66" s="89"/>
      <c r="P66" s="89"/>
      <c r="Q66" s="7"/>
      <c r="R66" s="2"/>
      <c r="S66" s="2"/>
      <c r="T66" s="2"/>
      <c r="V66" s="41"/>
      <c r="X66" s="16"/>
      <c r="AB66" s="14"/>
      <c r="AE66" s="4"/>
      <c r="AF66" s="4"/>
    </row>
    <row r="67" spans="1:32" ht="17.25" customHeight="1" x14ac:dyDescent="0.15">
      <c r="A67" s="209" t="s">
        <v>202</v>
      </c>
      <c r="B67" s="7"/>
      <c r="C67" s="7"/>
      <c r="D67" s="7"/>
      <c r="E67" s="64"/>
      <c r="F67" s="25"/>
      <c r="G67" s="7"/>
      <c r="H67" s="7"/>
      <c r="I67" s="7"/>
      <c r="J67" s="7"/>
      <c r="K67" s="64"/>
      <c r="L67" s="64"/>
      <c r="M67" s="41"/>
      <c r="N67" s="89"/>
      <c r="O67" s="89"/>
      <c r="P67" s="89"/>
      <c r="Q67" s="7"/>
      <c r="R67" s="2"/>
      <c r="S67" s="4"/>
      <c r="T67" s="2"/>
      <c r="V67" s="41"/>
      <c r="X67" s="16"/>
      <c r="AB67" s="14"/>
      <c r="AE67" s="4"/>
      <c r="AF67" s="4"/>
    </row>
    <row r="68" spans="1:32" ht="17.25" customHeight="1" x14ac:dyDescent="0.15">
      <c r="A68" s="7"/>
      <c r="B68" s="7"/>
      <c r="C68" s="7"/>
      <c r="D68" s="7"/>
      <c r="E68" s="64"/>
      <c r="F68" s="25"/>
      <c r="G68" s="7" t="s">
        <v>237</v>
      </c>
      <c r="H68" s="7"/>
      <c r="I68" s="7"/>
      <c r="J68" s="7"/>
      <c r="K68" s="64"/>
      <c r="L68" s="64"/>
      <c r="M68" s="41"/>
      <c r="N68" s="89"/>
      <c r="O68" s="89"/>
      <c r="P68" s="89"/>
      <c r="Q68" s="16"/>
      <c r="R68" s="2"/>
      <c r="S68" s="2"/>
      <c r="V68" s="41"/>
      <c r="X68" s="16"/>
      <c r="AB68" s="14"/>
      <c r="AE68" s="4"/>
      <c r="AF68" s="4"/>
    </row>
    <row r="69" spans="1:32" ht="17.25" customHeight="1" x14ac:dyDescent="0.15">
      <c r="A69" s="4" t="str">
        <f>"「分岐点"&amp;G26&amp;"」から量水器までの水頭"</f>
        <v>「分岐点a」から量水器までの水頭</v>
      </c>
      <c r="B69" s="16"/>
      <c r="C69" s="16"/>
      <c r="D69" s="16"/>
      <c r="E69" s="64">
        <f>SUM(K69:L69)</f>
        <v>0.62</v>
      </c>
      <c r="F69" s="25"/>
      <c r="G69" s="7">
        <f>+F47+F48</f>
        <v>20</v>
      </c>
      <c r="H69" s="43">
        <v>25</v>
      </c>
      <c r="I69" s="68">
        <f t="shared" ref="I69:I76" si="1">ROUND((0.0126+(0.01739-0.1087*H69/1000)/POWER(P69,1/2))/H69*1000000*POWER(P69,2)/2/9.8,0)</f>
        <v>29</v>
      </c>
      <c r="J69" s="43">
        <v>21.5</v>
      </c>
      <c r="K69" s="64">
        <f>ROUND(((I69*J69)/1000),2)</f>
        <v>0.62</v>
      </c>
      <c r="L69" s="66">
        <v>0</v>
      </c>
      <c r="M69" s="41"/>
      <c r="N69" s="88">
        <f t="shared" ref="N69:N76" si="2">G69/1000/60</f>
        <v>3.3333333333333332E-4</v>
      </c>
      <c r="O69" s="88">
        <f t="shared" ref="O69:O76" si="3">PI()*POWER((H69/1000),2)/4</f>
        <v>4.9087385212340522E-4</v>
      </c>
      <c r="P69" s="88">
        <f>N69/O69</f>
        <v>0.67906109052542007</v>
      </c>
      <c r="Q69" s="16"/>
      <c r="R69" s="2"/>
      <c r="S69" s="2"/>
      <c r="T69" s="2"/>
      <c r="V69" s="41"/>
      <c r="X69" s="16"/>
      <c r="AB69" s="14"/>
      <c r="AE69" s="4"/>
      <c r="AF69" s="4"/>
    </row>
    <row r="70" spans="1:32" ht="17.25" customHeight="1" x14ac:dyDescent="0.15">
      <c r="A70" s="4" t="s">
        <v>221</v>
      </c>
      <c r="B70" s="16"/>
      <c r="C70" s="16"/>
      <c r="D70" s="16"/>
      <c r="E70" s="64">
        <f>SUM(K70:L70)</f>
        <v>0</v>
      </c>
      <c r="F70" s="25"/>
      <c r="G70" s="7">
        <f>F47+F48</f>
        <v>20</v>
      </c>
      <c r="H70" s="43">
        <v>30</v>
      </c>
      <c r="I70" s="68">
        <f>ROUND((0.0126+(0.01739-0.1087*H70/1000)/POWER(P70,1/2))/H70*1000000*POWER(P70,2)/2/9.8,0)</f>
        <v>13</v>
      </c>
      <c r="J70" s="43">
        <v>0</v>
      </c>
      <c r="K70" s="64">
        <f>ROUND(((I70*J70)/1000),2)</f>
        <v>0</v>
      </c>
      <c r="L70" s="66">
        <v>0</v>
      </c>
      <c r="M70" s="7"/>
      <c r="N70" s="88">
        <f t="shared" si="2"/>
        <v>3.3333333333333332E-4</v>
      </c>
      <c r="O70" s="88">
        <f t="shared" si="3"/>
        <v>7.0685834705770342E-4</v>
      </c>
      <c r="P70" s="88">
        <f>N70/O70</f>
        <v>0.47157020175376396</v>
      </c>
      <c r="Q70" s="16"/>
      <c r="R70" s="2"/>
      <c r="S70" s="2"/>
      <c r="T70" s="2"/>
      <c r="V70" s="41"/>
      <c r="X70" s="16"/>
      <c r="AB70" s="14"/>
      <c r="AE70" s="4"/>
      <c r="AF70" s="4"/>
    </row>
    <row r="71" spans="1:32" ht="17.25" customHeight="1" x14ac:dyDescent="0.15">
      <c r="A71" s="4" t="s">
        <v>139</v>
      </c>
      <c r="B71" s="16"/>
      <c r="C71" s="16"/>
      <c r="D71" s="16"/>
      <c r="E71" s="64">
        <f t="shared" ref="E71:E74" si="4">SUM(K71:L71)</f>
        <v>1.3199999999999998</v>
      </c>
      <c r="F71" s="2"/>
      <c r="G71" s="43">
        <v>20</v>
      </c>
      <c r="H71" s="43">
        <v>25</v>
      </c>
      <c r="I71" s="68">
        <f t="shared" si="1"/>
        <v>29</v>
      </c>
      <c r="J71" s="43">
        <v>4.2</v>
      </c>
      <c r="K71" s="64">
        <f>ROUND(((I71*J71)/1000),2)</f>
        <v>0.12</v>
      </c>
      <c r="L71" s="66">
        <v>1.2</v>
      </c>
      <c r="M71" s="7"/>
      <c r="N71" s="88">
        <f t="shared" si="2"/>
        <v>3.3333333333333332E-4</v>
      </c>
      <c r="O71" s="88">
        <f t="shared" si="3"/>
        <v>4.9087385212340522E-4</v>
      </c>
      <c r="P71" s="88">
        <f t="shared" ref="P71:P76" si="5">N71/O71</f>
        <v>0.67906109052542007</v>
      </c>
      <c r="Q71" s="16"/>
      <c r="R71" s="2"/>
      <c r="S71" s="2"/>
      <c r="T71" s="2"/>
      <c r="V71" s="41"/>
      <c r="X71" s="16"/>
      <c r="AB71" s="14"/>
      <c r="AE71" s="4"/>
      <c r="AF71" s="4"/>
    </row>
    <row r="72" spans="1:32" ht="17.25" customHeight="1" x14ac:dyDescent="0.15">
      <c r="A72" s="7" t="s">
        <v>222</v>
      </c>
      <c r="B72" s="16"/>
      <c r="C72" s="16"/>
      <c r="D72" s="16"/>
      <c r="E72" s="64">
        <f t="shared" si="4"/>
        <v>0.13</v>
      </c>
      <c r="F72" s="2"/>
      <c r="G72" s="7">
        <f>+F47+F48</f>
        <v>20</v>
      </c>
      <c r="H72" s="7">
        <f>H73</f>
        <v>20</v>
      </c>
      <c r="I72" s="68">
        <f t="shared" si="1"/>
        <v>79</v>
      </c>
      <c r="J72" s="7">
        <f>IF(H72=13,1,IF(H72=20,1.6,IF(H72=25,2,IF(H72=30,2.5,IF(H72=40,3,IF(H72=50,4,FALSE))))))</f>
        <v>1.6</v>
      </c>
      <c r="K72" s="64">
        <f>ROUND(((I72*J72)/1000),2)</f>
        <v>0.13</v>
      </c>
      <c r="L72" s="64"/>
      <c r="M72" s="7"/>
      <c r="N72" s="88">
        <f t="shared" si="2"/>
        <v>3.3333333333333332E-4</v>
      </c>
      <c r="O72" s="88">
        <f t="shared" si="3"/>
        <v>3.1415926535897931E-4</v>
      </c>
      <c r="P72" s="88">
        <f t="shared" si="5"/>
        <v>1.0610329539459689</v>
      </c>
      <c r="Q72" s="16"/>
      <c r="R72" s="2"/>
      <c r="S72" s="2"/>
      <c r="T72" s="2"/>
      <c r="V72" s="41"/>
      <c r="X72" s="16"/>
      <c r="AB72" s="14"/>
      <c r="AE72" s="4"/>
      <c r="AF72" s="4"/>
    </row>
    <row r="73" spans="1:32" ht="17.25" customHeight="1" x14ac:dyDescent="0.15">
      <c r="A73" s="7" t="s">
        <v>227</v>
      </c>
      <c r="B73" s="16"/>
      <c r="C73" s="119"/>
      <c r="D73" s="16"/>
      <c r="E73" s="64">
        <f t="shared" si="4"/>
        <v>0.63</v>
      </c>
      <c r="F73" s="239" t="s">
        <v>193</v>
      </c>
      <c r="G73" s="7">
        <f>+F47+F48</f>
        <v>20</v>
      </c>
      <c r="H73" s="43">
        <v>20</v>
      </c>
      <c r="I73" s="68">
        <f t="shared" si="1"/>
        <v>79</v>
      </c>
      <c r="J73" s="7">
        <f>IF(H73=13,3,IF(H73=20,8,IF(H73=25,12,IF(H73=30,12,IF(H73=40,20,IF(H73=50,25,FALSE))))))</f>
        <v>8</v>
      </c>
      <c r="K73" s="64">
        <f t="shared" ref="K73:K76" si="6">ROUND(((I73*J73)/1000),2)</f>
        <v>0.63</v>
      </c>
      <c r="L73" s="64"/>
      <c r="M73" s="7"/>
      <c r="N73" s="88">
        <f t="shared" si="2"/>
        <v>3.3333333333333332E-4</v>
      </c>
      <c r="O73" s="88">
        <f t="shared" si="3"/>
        <v>3.1415926535897931E-4</v>
      </c>
      <c r="P73" s="88">
        <f t="shared" si="5"/>
        <v>1.0610329539459689</v>
      </c>
      <c r="Q73" s="16"/>
      <c r="R73" s="2"/>
      <c r="S73" s="2"/>
      <c r="T73" s="2"/>
      <c r="V73" s="41"/>
      <c r="X73" s="16"/>
      <c r="AB73" s="14"/>
      <c r="AE73" s="4"/>
      <c r="AF73" s="4"/>
    </row>
    <row r="74" spans="1:32" ht="17.25" customHeight="1" x14ac:dyDescent="0.15">
      <c r="A74" s="7" t="s">
        <v>228</v>
      </c>
      <c r="B74" s="16"/>
      <c r="C74" s="25"/>
      <c r="D74" s="24"/>
      <c r="E74" s="64">
        <f t="shared" si="4"/>
        <v>0.63</v>
      </c>
      <c r="F74" s="2"/>
      <c r="G74" s="7">
        <f>+F47+F48</f>
        <v>20</v>
      </c>
      <c r="H74" s="7">
        <f>H73</f>
        <v>20</v>
      </c>
      <c r="I74" s="68">
        <f t="shared" si="1"/>
        <v>79</v>
      </c>
      <c r="J74" s="7">
        <f>IF(H74=13,3,IF(H74=20,8,IF(H74=25,8,IF(H74=30,15,IF(H74=40,17,IF(H74=50,20,FALSE))))))</f>
        <v>8</v>
      </c>
      <c r="K74" s="64">
        <f t="shared" si="6"/>
        <v>0.63</v>
      </c>
      <c r="L74" s="64"/>
      <c r="M74" s="7"/>
      <c r="N74" s="88">
        <f t="shared" si="2"/>
        <v>3.3333333333333332E-4</v>
      </c>
      <c r="O74" s="88">
        <f t="shared" si="3"/>
        <v>3.1415926535897931E-4</v>
      </c>
      <c r="P74" s="88">
        <f t="shared" si="5"/>
        <v>1.0610329539459689</v>
      </c>
      <c r="Q74" s="16"/>
      <c r="R74" s="2"/>
      <c r="S74" s="2"/>
      <c r="T74" s="2"/>
      <c r="V74" s="41"/>
      <c r="X74" s="16"/>
      <c r="AB74" s="14"/>
      <c r="AE74" s="4"/>
      <c r="AF74" s="4"/>
    </row>
    <row r="75" spans="1:32" ht="17.25" customHeight="1" x14ac:dyDescent="0.15">
      <c r="A75" s="263" t="s">
        <v>28</v>
      </c>
      <c r="B75" s="4"/>
      <c r="C75" s="23"/>
      <c r="D75" s="14"/>
      <c r="E75" s="64">
        <f>SUM(K75:L75)</f>
        <v>0.01</v>
      </c>
      <c r="F75" s="2"/>
      <c r="G75" s="7">
        <f>G71</f>
        <v>20</v>
      </c>
      <c r="H75" s="7">
        <f>H71</f>
        <v>25</v>
      </c>
      <c r="I75" s="68">
        <f t="shared" si="1"/>
        <v>29</v>
      </c>
      <c r="J75" s="130">
        <f>IF(AND(A75="ボール止水栓",H75=13),0.4,IF(AND(A75="ボール止水栓",H75=20),0.4,IF(AND(A75="ボール止水栓",H75=25),0.4,IF(AND(A75="ボール止水栓",H75=30),0.5,IF(AND(A75="ボール止水栓",H75=40),0.5,IF(AND(A75="ボール止水栓",H75=50),1,IF(AND(A75="甲型止水栓",H75=13),3,IF(AND(A75="甲型止水栓",H75=20),8,IF(AND(A75="甲型止水栓",H75=25),8,IF(AND(A75="甲型止水栓",H75=30),15,IF(AND(A75="甲型止水栓",H75=40),17,IF(AND(A75="甲型止水栓",H75=50),20,FALSE))))))))))))</f>
        <v>0.4</v>
      </c>
      <c r="K75" s="64">
        <f>ROUND(((I75*J75)/1000),2)</f>
        <v>0.01</v>
      </c>
      <c r="L75" s="64"/>
      <c r="M75" s="7"/>
      <c r="N75" s="88">
        <f t="shared" si="2"/>
        <v>3.3333333333333332E-4</v>
      </c>
      <c r="O75" s="88">
        <f t="shared" si="3"/>
        <v>4.9087385212340522E-4</v>
      </c>
      <c r="P75" s="88">
        <f t="shared" si="5"/>
        <v>0.67906109052542007</v>
      </c>
      <c r="Q75" s="7"/>
      <c r="R75" s="2"/>
      <c r="S75" s="2"/>
      <c r="T75" s="2"/>
      <c r="V75" s="41"/>
      <c r="X75" s="16"/>
      <c r="AB75" s="14"/>
      <c r="AE75" s="4"/>
      <c r="AF75" s="4"/>
    </row>
    <row r="76" spans="1:32" ht="17.25" customHeight="1" x14ac:dyDescent="0.15">
      <c r="A76" s="7" t="s">
        <v>229</v>
      </c>
      <c r="B76" s="7"/>
      <c r="C76" s="7"/>
      <c r="D76" s="3"/>
      <c r="E76" s="64">
        <f>SUM(K76:L76)</f>
        <v>0.09</v>
      </c>
      <c r="F76" s="2"/>
      <c r="G76" s="7">
        <f>G71</f>
        <v>20</v>
      </c>
      <c r="H76" s="7">
        <f>H71</f>
        <v>25</v>
      </c>
      <c r="I76" s="68">
        <f t="shared" si="1"/>
        <v>29</v>
      </c>
      <c r="J76" s="7">
        <f>IF(H76=13,1.5,IF(H76=20,2,IF(H76=25,3,IF(H76=30,4,IF(H76=40,5,IF(H76=50,5,FALSE))))))</f>
        <v>3</v>
      </c>
      <c r="K76" s="64">
        <f t="shared" si="6"/>
        <v>0.09</v>
      </c>
      <c r="L76" s="64"/>
      <c r="M76" s="41"/>
      <c r="N76" s="88">
        <f t="shared" si="2"/>
        <v>3.3333333333333332E-4</v>
      </c>
      <c r="O76" s="88">
        <f t="shared" si="3"/>
        <v>4.9087385212340522E-4</v>
      </c>
      <c r="P76" s="88">
        <f t="shared" si="5"/>
        <v>0.67906109052542007</v>
      </c>
      <c r="Q76" s="7"/>
      <c r="R76" s="2"/>
      <c r="S76" s="20"/>
      <c r="T76" s="2"/>
      <c r="V76" s="41"/>
      <c r="X76" s="16"/>
      <c r="AB76" s="14"/>
      <c r="AE76" s="4"/>
      <c r="AF76" s="4"/>
    </row>
    <row r="77" spans="1:32" ht="17.25" customHeight="1" x14ac:dyDescent="0.15">
      <c r="A77" s="62" t="s">
        <v>57</v>
      </c>
      <c r="B77" s="62"/>
      <c r="C77" s="62"/>
      <c r="D77" s="70"/>
      <c r="E77" s="65">
        <v>5</v>
      </c>
      <c r="F77" s="72" t="s">
        <v>61</v>
      </c>
      <c r="G77" s="62"/>
      <c r="H77" s="62"/>
      <c r="I77" s="71"/>
      <c r="J77" s="62"/>
      <c r="K77" s="65"/>
      <c r="L77" s="65"/>
      <c r="M77" s="41"/>
      <c r="N77" s="7"/>
      <c r="O77" s="7"/>
      <c r="P77" s="7"/>
      <c r="Q77" s="16"/>
      <c r="R77" s="2"/>
      <c r="S77" s="2"/>
      <c r="T77" s="21"/>
      <c r="V77" s="41"/>
      <c r="X77" s="16"/>
      <c r="AB77" s="14"/>
      <c r="AE77" s="4"/>
      <c r="AF77" s="4"/>
    </row>
    <row r="78" spans="1:32" ht="17.25" customHeight="1" x14ac:dyDescent="0.15">
      <c r="A78" s="7" t="s">
        <v>140</v>
      </c>
      <c r="B78" s="3"/>
      <c r="C78" s="3"/>
      <c r="D78" s="3"/>
      <c r="E78" s="69">
        <f>SUM(E65:E77)</f>
        <v>10.079999999999998</v>
      </c>
      <c r="F78" s="7" t="s">
        <v>174</v>
      </c>
      <c r="G78" s="25"/>
      <c r="H78" s="7"/>
      <c r="I78" s="4"/>
      <c r="J78" s="7"/>
      <c r="K78" s="7"/>
      <c r="L78" s="7"/>
      <c r="M78" s="16"/>
      <c r="N78" s="42" t="s">
        <v>28</v>
      </c>
      <c r="O78" s="7"/>
      <c r="P78" s="7"/>
      <c r="Q78" s="7"/>
      <c r="R78" s="2"/>
      <c r="S78" s="4"/>
      <c r="T78" s="2"/>
      <c r="V78" s="41"/>
      <c r="X78" s="16"/>
      <c r="AB78" s="14"/>
      <c r="AE78" s="4"/>
      <c r="AF78" s="4"/>
    </row>
    <row r="79" spans="1:32" ht="17.25" customHeight="1" x14ac:dyDescent="0.15">
      <c r="A79" s="3"/>
      <c r="B79" s="3"/>
      <c r="C79" s="3"/>
      <c r="D79" s="76" t="s">
        <v>62</v>
      </c>
      <c r="E79" s="77">
        <f>E78/10*0.098</f>
        <v>9.8783999999999983E-2</v>
      </c>
      <c r="F79" s="7" t="s">
        <v>63</v>
      </c>
      <c r="G79" s="7"/>
      <c r="H79" s="7"/>
      <c r="I79" s="4"/>
      <c r="J79" s="7"/>
      <c r="K79" s="7"/>
      <c r="L79" s="7"/>
      <c r="N79" s="87" t="s">
        <v>29</v>
      </c>
      <c r="O79" s="7"/>
      <c r="P79" s="7"/>
      <c r="Q79" s="7"/>
      <c r="R79" s="2"/>
      <c r="S79" s="2"/>
      <c r="V79" s="41"/>
      <c r="X79" s="16"/>
      <c r="AB79" s="14"/>
      <c r="AE79" s="4"/>
      <c r="AF79" s="4"/>
    </row>
    <row r="80" spans="1:32" ht="17.25" customHeight="1" thickBot="1" x14ac:dyDescent="0.2">
      <c r="A80" s="3"/>
      <c r="B80" s="22"/>
      <c r="C80" s="3"/>
      <c r="D80" s="25"/>
      <c r="E80" s="25"/>
      <c r="F80" s="25"/>
      <c r="G80" s="7"/>
      <c r="H80" s="7"/>
      <c r="I80" s="7"/>
      <c r="J80" s="7"/>
      <c r="K80" s="14"/>
      <c r="L80" s="7"/>
      <c r="M80" s="41"/>
      <c r="N80" s="2"/>
      <c r="O80" s="2"/>
      <c r="P80" s="2"/>
      <c r="Q80" s="2"/>
      <c r="R80" s="2"/>
      <c r="S80" s="2"/>
      <c r="T80" s="2"/>
      <c r="V80" s="41"/>
      <c r="X80" s="16"/>
      <c r="AB80" s="14"/>
      <c r="AE80" s="4"/>
      <c r="AF80" s="4"/>
    </row>
    <row r="81" spans="1:32" ht="17.25" customHeight="1" thickBot="1" x14ac:dyDescent="0.2">
      <c r="A81" s="29" t="s">
        <v>238</v>
      </c>
      <c r="B81" s="14"/>
      <c r="C81" s="14"/>
      <c r="D81" s="14"/>
      <c r="E81" s="78"/>
      <c r="F81" s="7" t="s">
        <v>63</v>
      </c>
      <c r="G81" s="218" t="str">
        <f>"・・・"&amp;IF(E79&gt;E81,"所要水頭が現地最小動水圧を上回っているため「NG」","所要水頭が現地最小動水圧を下回っているため「OK」")</f>
        <v>・・・所要水頭が現地最小動水圧を上回っているため「NG」</v>
      </c>
      <c r="H81" s="14"/>
      <c r="I81" s="14"/>
      <c r="J81" s="14"/>
      <c r="K81" s="14"/>
      <c r="L81" s="14"/>
      <c r="M81" s="41"/>
      <c r="N81" s="2"/>
      <c r="O81" s="2"/>
      <c r="P81" s="2"/>
      <c r="Q81" s="2"/>
      <c r="R81" s="2"/>
      <c r="S81" s="2"/>
      <c r="T81" s="2"/>
      <c r="V81" s="41"/>
      <c r="X81" s="16"/>
      <c r="AB81" s="14"/>
      <c r="AE81" s="4"/>
      <c r="AF81" s="4"/>
    </row>
    <row r="82" spans="1:32" ht="17.25" customHeight="1" thickBot="1" x14ac:dyDescent="0.2">
      <c r="A82" s="79"/>
      <c r="B82" s="79"/>
      <c r="C82" s="79"/>
      <c r="D82" s="79"/>
      <c r="E82" s="80"/>
      <c r="F82" s="81"/>
      <c r="G82" s="81"/>
      <c r="H82" s="82"/>
      <c r="I82" s="81"/>
      <c r="J82" s="83"/>
      <c r="K82" s="79"/>
      <c r="L82" s="79"/>
      <c r="M82" s="41"/>
      <c r="N82" s="2"/>
      <c r="O82" s="2"/>
      <c r="P82" s="2"/>
      <c r="Q82" s="2"/>
      <c r="R82" s="2"/>
      <c r="S82" s="2"/>
      <c r="T82" s="2"/>
      <c r="V82" s="41"/>
      <c r="X82" s="16"/>
      <c r="AB82" s="14"/>
      <c r="AE82" s="4"/>
      <c r="AF82" s="4"/>
    </row>
    <row r="83" spans="1:32" ht="17.25" customHeight="1" thickTop="1" x14ac:dyDescent="0.1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41"/>
      <c r="N83" s="2"/>
      <c r="O83" s="2"/>
      <c r="P83" s="2"/>
      <c r="Q83" s="2"/>
      <c r="R83" s="2"/>
      <c r="S83" s="4"/>
      <c r="T83" s="2"/>
      <c r="V83" s="41"/>
      <c r="X83" s="16"/>
      <c r="AB83" s="14"/>
      <c r="AE83" s="4"/>
      <c r="AF83" s="4"/>
    </row>
    <row r="84" spans="1:32" ht="17.25" customHeight="1" x14ac:dyDescent="0.1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41"/>
      <c r="N84" s="2"/>
      <c r="O84" s="2"/>
      <c r="P84" s="2"/>
      <c r="Q84" s="2"/>
      <c r="R84" s="2"/>
      <c r="S84" s="4"/>
      <c r="T84" s="2"/>
      <c r="V84" s="41"/>
      <c r="X84" s="16"/>
      <c r="AB84" s="14"/>
      <c r="AE84" s="4"/>
      <c r="AF84" s="4"/>
    </row>
    <row r="85" spans="1:32" ht="17.25" customHeight="1" x14ac:dyDescent="0.15">
      <c r="A85" s="3" t="s">
        <v>26</v>
      </c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7"/>
      <c r="N85" s="2"/>
      <c r="O85" s="2"/>
      <c r="P85" s="2"/>
      <c r="Q85" s="2"/>
      <c r="R85" s="2"/>
      <c r="S85" s="4"/>
      <c r="V85" s="41"/>
      <c r="X85" s="16"/>
      <c r="AB85" s="14"/>
      <c r="AE85" s="4"/>
      <c r="AF85" s="4"/>
    </row>
    <row r="86" spans="1:32" ht="17.25" customHeight="1" x14ac:dyDescent="0.15">
      <c r="A86" s="14"/>
      <c r="B86" s="14"/>
      <c r="C86" s="14"/>
      <c r="D86" s="14"/>
      <c r="E86" s="14"/>
      <c r="F86" s="14"/>
      <c r="G86" s="14"/>
      <c r="H86" s="7"/>
      <c r="I86" s="7"/>
      <c r="J86" s="3"/>
      <c r="K86" s="3"/>
      <c r="L86" s="3"/>
      <c r="M86" s="7"/>
      <c r="N86" s="2"/>
      <c r="O86" s="2"/>
      <c r="P86" s="2"/>
      <c r="Q86" s="2"/>
      <c r="R86" s="2"/>
      <c r="S86" s="2"/>
      <c r="V86" s="41"/>
      <c r="X86" s="16"/>
      <c r="AB86" s="14"/>
      <c r="AE86" s="4"/>
      <c r="AF86" s="4"/>
    </row>
    <row r="87" spans="1:32" ht="17.25" customHeight="1" x14ac:dyDescent="0.15">
      <c r="A87" s="4"/>
      <c r="B87" s="76" t="s">
        <v>25</v>
      </c>
      <c r="C87" s="129">
        <f>+H73</f>
        <v>20</v>
      </c>
      <c r="D87" s="23" t="s">
        <v>74</v>
      </c>
      <c r="E87" s="25"/>
      <c r="F87" s="25"/>
      <c r="G87" s="25"/>
      <c r="H87" s="14"/>
      <c r="I87" s="4"/>
      <c r="J87" s="4"/>
      <c r="K87" s="3"/>
      <c r="L87" s="3"/>
      <c r="M87" s="41"/>
      <c r="N87" s="2"/>
      <c r="O87" s="2"/>
      <c r="P87" s="2"/>
      <c r="Q87" s="2"/>
      <c r="R87" s="2"/>
      <c r="S87" s="20"/>
      <c r="T87" s="2"/>
      <c r="V87" s="41"/>
      <c r="X87" s="16"/>
      <c r="AB87" s="14"/>
      <c r="AE87" s="4"/>
      <c r="AF87" s="4"/>
    </row>
    <row r="88" spans="1:32" ht="17.25" customHeight="1" x14ac:dyDescent="0.15">
      <c r="A88" s="4"/>
      <c r="B88" s="128" t="s">
        <v>76</v>
      </c>
      <c r="C88" s="129">
        <f>G73</f>
        <v>20</v>
      </c>
      <c r="D88" s="23" t="s">
        <v>36</v>
      </c>
      <c r="E88" s="27"/>
      <c r="F88" s="27"/>
      <c r="G88" s="27"/>
      <c r="H88" s="27"/>
      <c r="I88" s="3"/>
      <c r="J88" s="3"/>
      <c r="K88" s="3"/>
      <c r="L88" s="3"/>
      <c r="M88" s="41"/>
      <c r="N88" s="2"/>
      <c r="O88" s="2"/>
      <c r="P88" s="2"/>
      <c r="Q88" s="2"/>
      <c r="R88" s="2"/>
      <c r="S88" s="20"/>
      <c r="T88" s="21"/>
      <c r="V88" s="41"/>
      <c r="X88" s="16"/>
      <c r="AB88" s="14"/>
      <c r="AE88" s="4"/>
      <c r="AF88" s="4"/>
    </row>
    <row r="89" spans="1:32" ht="17.25" customHeight="1" x14ac:dyDescent="0.15">
      <c r="A89" s="4"/>
      <c r="B89" s="76" t="s">
        <v>77</v>
      </c>
      <c r="C89" s="130">
        <f>ROUND(C88*60/1000,2)</f>
        <v>1.2</v>
      </c>
      <c r="D89" s="23" t="s">
        <v>75</v>
      </c>
      <c r="E89" s="3"/>
      <c r="F89" s="3"/>
      <c r="G89" s="3"/>
      <c r="H89" s="3"/>
      <c r="I89" s="3"/>
      <c r="J89" s="3"/>
      <c r="K89" s="3"/>
      <c r="L89" s="3"/>
      <c r="M89" s="41"/>
      <c r="N89" s="2"/>
      <c r="O89" s="2"/>
      <c r="P89" s="2"/>
      <c r="Q89" s="2"/>
      <c r="R89" s="2"/>
      <c r="S89" s="2"/>
      <c r="T89" s="21"/>
      <c r="V89" s="41"/>
      <c r="X89" s="16"/>
      <c r="AB89" s="14"/>
      <c r="AE89" s="4"/>
      <c r="AF89" s="4"/>
    </row>
    <row r="90" spans="1:32" ht="17.25" customHeight="1" x14ac:dyDescent="0.15">
      <c r="A90" s="4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41"/>
      <c r="N90" s="2"/>
      <c r="O90" s="2"/>
      <c r="P90" s="2"/>
      <c r="Q90" s="2"/>
      <c r="R90" s="2"/>
      <c r="S90" s="4"/>
      <c r="T90" s="2"/>
      <c r="V90" s="41"/>
      <c r="X90" s="16"/>
      <c r="AB90" s="14"/>
      <c r="AE90" s="4"/>
      <c r="AF90" s="4"/>
    </row>
    <row r="91" spans="1:32" ht="17.25" customHeight="1" x14ac:dyDescent="0.15">
      <c r="A91" s="3" t="s">
        <v>24</v>
      </c>
      <c r="B91" s="21"/>
      <c r="C91" s="18"/>
      <c r="D91" s="18"/>
      <c r="E91" s="18"/>
      <c r="F91" s="18"/>
      <c r="G91" s="18"/>
      <c r="H91" s="18"/>
      <c r="I91" s="14"/>
      <c r="J91" s="14"/>
      <c r="K91" s="14"/>
      <c r="L91" s="14"/>
      <c r="N91" s="2"/>
      <c r="O91" s="2"/>
      <c r="P91" s="2"/>
      <c r="Q91" s="2"/>
      <c r="R91" s="2"/>
      <c r="S91" s="20"/>
      <c r="V91" s="41"/>
      <c r="X91" s="16"/>
      <c r="AB91" s="14"/>
      <c r="AE91" s="4"/>
      <c r="AF91" s="4"/>
    </row>
    <row r="92" spans="1:32" ht="17.25" customHeight="1" x14ac:dyDescent="0.15">
      <c r="A92" s="21"/>
      <c r="B92" s="4"/>
      <c r="C92" s="84"/>
      <c r="D92" s="84"/>
      <c r="E92" s="18"/>
      <c r="F92" s="25"/>
      <c r="G92" s="25"/>
      <c r="H92" s="25"/>
      <c r="I92" s="4"/>
      <c r="J92" s="4"/>
      <c r="K92" s="14"/>
      <c r="L92" s="16"/>
      <c r="M92" s="41"/>
      <c r="N92" s="2"/>
      <c r="O92" s="2"/>
      <c r="P92" s="2"/>
      <c r="Q92" s="2"/>
      <c r="R92" s="2"/>
      <c r="S92" s="20"/>
      <c r="T92" s="21"/>
      <c r="V92" s="41"/>
      <c r="X92" s="16"/>
      <c r="AB92" s="14"/>
      <c r="AE92" s="4"/>
      <c r="AF92" s="4"/>
    </row>
    <row r="93" spans="1:32" ht="17.25" customHeight="1" x14ac:dyDescent="0.15">
      <c r="A93" s="4"/>
      <c r="B93" s="127" t="s">
        <v>71</v>
      </c>
      <c r="C93" s="110" t="s">
        <v>73</v>
      </c>
      <c r="D93" s="103"/>
      <c r="E93" s="104"/>
      <c r="F93" s="104"/>
      <c r="G93" s="111" t="s">
        <v>72</v>
      </c>
      <c r="H93" s="107"/>
      <c r="I93" s="108"/>
      <c r="J93" s="109"/>
      <c r="K93" s="85"/>
      <c r="L93" s="34"/>
      <c r="M93" s="41"/>
      <c r="N93" s="2"/>
      <c r="O93" s="2"/>
      <c r="P93" s="2"/>
      <c r="Q93" s="2"/>
      <c r="R93" s="2"/>
      <c r="S93" s="4"/>
      <c r="T93" s="21"/>
      <c r="V93" s="41"/>
      <c r="X93" s="16"/>
      <c r="AB93" s="14"/>
      <c r="AE93" s="4"/>
      <c r="AF93" s="4"/>
    </row>
    <row r="94" spans="1:32" ht="17.25" customHeight="1" x14ac:dyDescent="0.15">
      <c r="A94" s="4"/>
      <c r="B94" s="93"/>
      <c r="C94" s="105"/>
      <c r="D94" s="61"/>
      <c r="E94" s="61"/>
      <c r="F94" s="61"/>
      <c r="G94" s="112" t="s">
        <v>67</v>
      </c>
      <c r="H94" s="113"/>
      <c r="I94" s="106" t="s">
        <v>68</v>
      </c>
      <c r="J94" s="114"/>
      <c r="L94" s="41"/>
      <c r="M94" s="41"/>
      <c r="N94" s="2"/>
      <c r="O94" s="2"/>
      <c r="P94" s="2"/>
      <c r="Q94" s="2"/>
      <c r="R94" s="2"/>
      <c r="S94" s="4"/>
      <c r="V94" s="41"/>
      <c r="X94" s="16"/>
      <c r="AB94" s="14"/>
      <c r="AE94" s="4"/>
      <c r="AF94" s="4"/>
    </row>
    <row r="95" spans="1:32" ht="17.25" customHeight="1" x14ac:dyDescent="0.15">
      <c r="A95" s="91" t="s">
        <v>65</v>
      </c>
      <c r="B95" s="95">
        <v>13</v>
      </c>
      <c r="C95" s="115">
        <v>0.1</v>
      </c>
      <c r="D95" s="96" t="s">
        <v>2</v>
      </c>
      <c r="E95" s="118">
        <v>1</v>
      </c>
      <c r="F95" s="97" t="str">
        <f t="shared" ref="F95:F102" si="7">IF(B95=$C$87,IF(AND($C$89&gt;=C95,$C$89&lt;=E95),"→○適","→×不適"),"")</f>
        <v/>
      </c>
      <c r="G95" s="121">
        <v>2.5</v>
      </c>
      <c r="H95" s="98" t="str">
        <f t="shared" ref="H95:H102" si="8">IF(B95=$C$87,IF(AND($C$89&gt;=C95,$C$89&lt;=G95),"→○適","→×不適"),"")</f>
        <v/>
      </c>
      <c r="I95" s="124">
        <v>1.5</v>
      </c>
      <c r="J95" s="98" t="str">
        <f t="shared" ref="J95:J102" si="9">IF(B95=$C$87,IF(AND($C$89&gt;=C95,$C$89&lt;=I95),"→○適","→×不適"),"")</f>
        <v/>
      </c>
      <c r="K95" s="17"/>
      <c r="L95" s="41"/>
      <c r="M95" s="7"/>
      <c r="N95" s="2"/>
      <c r="O95" s="2"/>
      <c r="P95" s="2"/>
      <c r="Q95" s="2"/>
      <c r="R95" s="2"/>
      <c r="S95" s="4"/>
      <c r="V95" s="41"/>
      <c r="X95" s="16"/>
      <c r="AB95" s="14"/>
      <c r="AE95" s="4"/>
      <c r="AF95" s="4"/>
    </row>
    <row r="96" spans="1:32" ht="17.25" customHeight="1" x14ac:dyDescent="0.15">
      <c r="A96" s="92" t="s">
        <v>66</v>
      </c>
      <c r="B96" s="95">
        <v>20</v>
      </c>
      <c r="C96" s="116">
        <v>0.2</v>
      </c>
      <c r="D96" s="18" t="s">
        <v>2</v>
      </c>
      <c r="E96" s="119">
        <f>1.6</f>
        <v>1.6</v>
      </c>
      <c r="F96" s="33" t="str">
        <f t="shared" si="7"/>
        <v>→○適</v>
      </c>
      <c r="G96" s="122">
        <v>4</v>
      </c>
      <c r="H96" s="99" t="str">
        <f t="shared" si="8"/>
        <v>→○適</v>
      </c>
      <c r="I96" s="125">
        <v>2.5</v>
      </c>
      <c r="J96" s="99" t="str">
        <f t="shared" si="9"/>
        <v>→○適</v>
      </c>
      <c r="K96" s="17"/>
      <c r="L96" s="41"/>
      <c r="M96" s="7"/>
      <c r="N96" s="2"/>
      <c r="O96" s="2"/>
      <c r="P96" s="2"/>
      <c r="Q96" s="2"/>
      <c r="R96" s="2"/>
      <c r="S96" s="4"/>
      <c r="V96" s="41"/>
      <c r="X96" s="16"/>
      <c r="AB96" s="14"/>
      <c r="AE96" s="4"/>
      <c r="AF96" s="4"/>
    </row>
    <row r="97" spans="1:32" ht="17.25" customHeight="1" x14ac:dyDescent="0.15">
      <c r="A97" s="92"/>
      <c r="B97" s="95">
        <v>25</v>
      </c>
      <c r="C97" s="115">
        <v>0.23</v>
      </c>
      <c r="D97" s="96" t="s">
        <v>2</v>
      </c>
      <c r="E97" s="118">
        <v>2.5</v>
      </c>
      <c r="F97" s="97" t="str">
        <f t="shared" si="7"/>
        <v/>
      </c>
      <c r="G97" s="121">
        <v>6.3</v>
      </c>
      <c r="H97" s="98" t="str">
        <f t="shared" si="8"/>
        <v/>
      </c>
      <c r="I97" s="124">
        <v>4</v>
      </c>
      <c r="J97" s="98" t="str">
        <f t="shared" si="9"/>
        <v/>
      </c>
      <c r="K97" s="19"/>
      <c r="L97" s="41"/>
      <c r="M97" s="7"/>
      <c r="N97" s="2"/>
      <c r="O97" s="2"/>
      <c r="P97" s="2"/>
      <c r="Q97" s="2"/>
      <c r="R97" s="2"/>
      <c r="S97" s="4"/>
      <c r="V97" s="41"/>
      <c r="X97" s="16"/>
      <c r="AB97" s="14"/>
      <c r="AE97" s="4"/>
      <c r="AF97" s="4"/>
    </row>
    <row r="98" spans="1:32" ht="17.25" customHeight="1" x14ac:dyDescent="0.15">
      <c r="A98" s="93"/>
      <c r="B98" s="95">
        <v>30</v>
      </c>
      <c r="C98" s="116">
        <v>0.4</v>
      </c>
      <c r="D98" s="18" t="s">
        <v>2</v>
      </c>
      <c r="E98" s="119">
        <v>4</v>
      </c>
      <c r="F98" s="33" t="str">
        <f t="shared" si="7"/>
        <v/>
      </c>
      <c r="G98" s="122">
        <v>10</v>
      </c>
      <c r="H98" s="99" t="str">
        <f t="shared" si="8"/>
        <v/>
      </c>
      <c r="I98" s="125">
        <v>6</v>
      </c>
      <c r="J98" s="99" t="str">
        <f t="shared" si="9"/>
        <v/>
      </c>
      <c r="K98" s="19"/>
      <c r="L98" s="2"/>
      <c r="M98" s="7"/>
      <c r="N98" s="4"/>
      <c r="O98" s="4"/>
      <c r="P98" s="4"/>
      <c r="Q98" s="4"/>
      <c r="R98" s="2"/>
      <c r="S98" s="20"/>
      <c r="V98" s="41"/>
      <c r="X98" s="16"/>
      <c r="AB98" s="14"/>
      <c r="AE98" s="4"/>
      <c r="AF98" s="4"/>
    </row>
    <row r="99" spans="1:32" ht="17.25" customHeight="1" x14ac:dyDescent="0.15">
      <c r="A99" s="91" t="s">
        <v>69</v>
      </c>
      <c r="B99" s="95">
        <v>40</v>
      </c>
      <c r="C99" s="115">
        <v>0.4</v>
      </c>
      <c r="D99" s="96" t="s">
        <v>2</v>
      </c>
      <c r="E99" s="118">
        <v>6.5</v>
      </c>
      <c r="F99" s="97" t="str">
        <f t="shared" si="7"/>
        <v/>
      </c>
      <c r="G99" s="121">
        <v>16</v>
      </c>
      <c r="H99" s="98" t="str">
        <f t="shared" si="8"/>
        <v/>
      </c>
      <c r="I99" s="124">
        <v>9</v>
      </c>
      <c r="J99" s="98" t="str">
        <f t="shared" si="9"/>
        <v/>
      </c>
      <c r="K99" s="19"/>
      <c r="L99" s="2"/>
      <c r="M99" s="22"/>
      <c r="N99" s="20"/>
      <c r="O99" s="21"/>
      <c r="P99" s="21"/>
      <c r="Q99" s="2"/>
      <c r="R99" s="2"/>
      <c r="S99" s="20"/>
      <c r="T99" s="21"/>
      <c r="V99" s="41"/>
      <c r="X99" s="16"/>
      <c r="AB99" s="14"/>
      <c r="AE99" s="4"/>
      <c r="AF99" s="4"/>
    </row>
    <row r="100" spans="1:32" ht="17.25" customHeight="1" x14ac:dyDescent="0.15">
      <c r="A100" s="94" t="s">
        <v>66</v>
      </c>
      <c r="B100" s="95">
        <v>50</v>
      </c>
      <c r="C100" s="116">
        <v>1.25</v>
      </c>
      <c r="D100" s="18" t="s">
        <v>2</v>
      </c>
      <c r="E100" s="119">
        <v>17</v>
      </c>
      <c r="F100" s="33" t="str">
        <f t="shared" si="7"/>
        <v/>
      </c>
      <c r="G100" s="122">
        <v>50</v>
      </c>
      <c r="H100" s="99" t="str">
        <f t="shared" si="8"/>
        <v/>
      </c>
      <c r="I100" s="125">
        <v>30</v>
      </c>
      <c r="J100" s="99" t="str">
        <f t="shared" si="9"/>
        <v/>
      </c>
      <c r="K100" s="19"/>
      <c r="L100" s="2"/>
      <c r="M100" s="41"/>
      <c r="N100" s="2"/>
      <c r="O100" s="21"/>
      <c r="P100" s="21"/>
      <c r="Q100" s="2"/>
      <c r="R100" s="2"/>
      <c r="S100" s="20"/>
      <c r="T100" s="21"/>
      <c r="V100" s="41"/>
      <c r="X100" s="16"/>
      <c r="AB100" s="14"/>
      <c r="AE100" s="4"/>
      <c r="AF100" s="4"/>
    </row>
    <row r="101" spans="1:32" ht="17.25" customHeight="1" x14ac:dyDescent="0.15">
      <c r="A101" s="92"/>
      <c r="B101" s="95">
        <v>75</v>
      </c>
      <c r="C101" s="115">
        <v>2.5</v>
      </c>
      <c r="D101" s="96" t="s">
        <v>2</v>
      </c>
      <c r="E101" s="118">
        <v>27.5</v>
      </c>
      <c r="F101" s="97" t="str">
        <f t="shared" si="7"/>
        <v/>
      </c>
      <c r="G101" s="121">
        <v>78</v>
      </c>
      <c r="H101" s="98" t="str">
        <f t="shared" si="8"/>
        <v/>
      </c>
      <c r="I101" s="124">
        <v>47</v>
      </c>
      <c r="J101" s="98" t="str">
        <f t="shared" si="9"/>
        <v/>
      </c>
      <c r="K101" s="19"/>
      <c r="L101" s="2"/>
      <c r="M101" s="22"/>
      <c r="N101" s="2"/>
      <c r="O101" s="4"/>
      <c r="P101" s="4"/>
      <c r="Q101" s="2"/>
      <c r="R101" s="2"/>
      <c r="S101" s="20"/>
      <c r="T101" s="21"/>
      <c r="V101" s="41"/>
      <c r="X101" s="16"/>
      <c r="AB101" s="14"/>
      <c r="AE101" s="4"/>
      <c r="AF101" s="4"/>
    </row>
    <row r="102" spans="1:32" ht="17.25" customHeight="1" x14ac:dyDescent="0.15">
      <c r="A102" s="93"/>
      <c r="B102" s="95">
        <v>100</v>
      </c>
      <c r="C102" s="117">
        <v>4</v>
      </c>
      <c r="D102" s="100" t="s">
        <v>2</v>
      </c>
      <c r="E102" s="120">
        <v>44</v>
      </c>
      <c r="F102" s="101" t="str">
        <f t="shared" si="7"/>
        <v/>
      </c>
      <c r="G102" s="123">
        <v>125</v>
      </c>
      <c r="H102" s="102" t="str">
        <f t="shared" si="8"/>
        <v/>
      </c>
      <c r="I102" s="126">
        <v>74.5</v>
      </c>
      <c r="J102" s="102" t="str">
        <f t="shared" si="9"/>
        <v/>
      </c>
      <c r="K102" s="17"/>
      <c r="L102" s="2"/>
      <c r="M102" s="41"/>
      <c r="N102" s="2"/>
      <c r="O102" s="4"/>
      <c r="P102" s="4"/>
      <c r="Q102" s="2"/>
      <c r="R102" s="2"/>
      <c r="S102" s="20"/>
      <c r="T102" s="21"/>
      <c r="V102" s="41"/>
      <c r="X102" s="16"/>
      <c r="AB102" s="14"/>
      <c r="AE102" s="4"/>
      <c r="AF102" s="4"/>
    </row>
    <row r="103" spans="1:32" ht="17.25" customHeight="1" x14ac:dyDescent="0.15">
      <c r="A103" s="14"/>
      <c r="B103" s="35"/>
      <c r="C103" s="25"/>
      <c r="D103" s="25"/>
      <c r="E103" s="25"/>
      <c r="F103" s="25"/>
      <c r="G103" s="4"/>
      <c r="H103" s="4"/>
      <c r="J103" s="2"/>
      <c r="K103" s="2"/>
      <c r="M103" s="41"/>
      <c r="N103" s="2"/>
      <c r="O103" s="4"/>
      <c r="P103" s="4"/>
      <c r="Q103" s="2"/>
      <c r="R103" s="2"/>
      <c r="S103" s="20"/>
      <c r="T103" s="21"/>
      <c r="V103" s="41"/>
      <c r="X103" s="16"/>
      <c r="AB103" s="14"/>
      <c r="AE103" s="4"/>
      <c r="AF103" s="4"/>
    </row>
    <row r="104" spans="1:32" ht="17.25" customHeight="1" x14ac:dyDescent="0.15">
      <c r="A104" s="36" t="s">
        <v>27</v>
      </c>
      <c r="B104" s="4"/>
      <c r="C104" s="25"/>
      <c r="D104" s="25"/>
      <c r="E104" s="25"/>
      <c r="F104" s="25"/>
      <c r="G104" s="4"/>
      <c r="H104" s="25"/>
      <c r="I104" s="2"/>
      <c r="J104" s="4"/>
      <c r="M104" s="16"/>
      <c r="N104" s="4"/>
      <c r="O104" s="4"/>
      <c r="P104" s="4"/>
      <c r="Q104" s="4"/>
      <c r="R104" s="2"/>
      <c r="S104" s="4"/>
      <c r="T104" s="21"/>
      <c r="V104" s="41"/>
      <c r="X104" s="16"/>
      <c r="AB104" s="14"/>
      <c r="AE104" s="4"/>
      <c r="AF104" s="4"/>
    </row>
    <row r="105" spans="1:32" ht="17.25" customHeight="1" x14ac:dyDescent="0.1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4"/>
      <c r="M105" s="35"/>
      <c r="O105" s="2"/>
      <c r="P105" s="2"/>
      <c r="Q105" s="2"/>
      <c r="R105" s="2"/>
      <c r="T105" s="2"/>
      <c r="V105" s="41"/>
      <c r="X105" s="16"/>
      <c r="AB105" s="14"/>
      <c r="AE105" s="4"/>
      <c r="AF105" s="4"/>
    </row>
    <row r="106" spans="1:32" ht="17.25" customHeight="1" x14ac:dyDescent="0.1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4"/>
      <c r="M106" s="35"/>
      <c r="O106" s="2"/>
      <c r="P106" s="2"/>
      <c r="Q106" s="2"/>
      <c r="R106" s="2"/>
      <c r="X106" s="17"/>
      <c r="AB106" s="14"/>
      <c r="AD106" s="4"/>
    </row>
    <row r="107" spans="1:32" ht="17.25" customHeight="1" x14ac:dyDescent="0.15">
      <c r="A107" s="2"/>
      <c r="B107" s="2"/>
      <c r="C107" s="2"/>
      <c r="D107" s="2"/>
      <c r="E107" s="7"/>
      <c r="F107" s="7"/>
      <c r="G107" s="7"/>
      <c r="H107" s="7"/>
      <c r="I107" s="7"/>
      <c r="J107" s="7"/>
      <c r="K107" s="7"/>
      <c r="L107" s="14"/>
      <c r="M107" s="21"/>
      <c r="N107" s="18"/>
      <c r="O107" s="2"/>
      <c r="P107" s="2"/>
      <c r="Q107" s="2"/>
      <c r="R107" s="2"/>
      <c r="S107" s="18"/>
      <c r="T107" s="14"/>
      <c r="U107" s="14"/>
      <c r="V107" s="14"/>
      <c r="W107" s="14"/>
      <c r="X107" s="7"/>
      <c r="AB107" s="33"/>
      <c r="AE107" s="28"/>
    </row>
    <row r="108" spans="1:32" ht="17.25" customHeight="1" x14ac:dyDescent="0.15">
      <c r="A108" s="2"/>
      <c r="B108" s="2"/>
      <c r="C108" s="2"/>
      <c r="D108" s="2"/>
      <c r="E108" s="7"/>
      <c r="F108" s="7"/>
      <c r="G108" s="7"/>
      <c r="H108" s="7"/>
      <c r="I108" s="7"/>
      <c r="J108" s="7"/>
      <c r="K108" s="7"/>
      <c r="L108" s="21"/>
      <c r="M108" s="21"/>
      <c r="N108" s="18"/>
      <c r="O108" s="2"/>
      <c r="P108" s="2"/>
      <c r="Q108" s="2"/>
      <c r="R108" s="2"/>
      <c r="S108" s="18"/>
      <c r="T108" s="14"/>
      <c r="U108" s="14"/>
      <c r="V108" s="14"/>
      <c r="W108" s="14"/>
      <c r="X108" s="7"/>
      <c r="AB108" s="21"/>
    </row>
    <row r="109" spans="1:32" ht="17.25" customHeight="1" x14ac:dyDescent="0.15">
      <c r="A109" s="2"/>
      <c r="B109" s="2"/>
      <c r="C109" s="2"/>
      <c r="D109" s="2"/>
      <c r="E109" s="7"/>
      <c r="F109" s="7"/>
      <c r="G109" s="7"/>
      <c r="H109" s="7"/>
      <c r="I109" s="7"/>
      <c r="J109" s="7"/>
      <c r="K109" s="7"/>
      <c r="L109" s="21"/>
      <c r="M109" s="21"/>
      <c r="N109" s="18"/>
      <c r="O109" s="2"/>
      <c r="P109" s="2"/>
      <c r="Q109" s="2"/>
      <c r="R109" s="2"/>
      <c r="S109" s="18"/>
      <c r="T109" s="14"/>
      <c r="U109" s="14"/>
      <c r="V109" s="14"/>
      <c r="W109" s="14"/>
      <c r="X109" s="7"/>
    </row>
    <row r="110" spans="1:32" ht="17.25" customHeight="1" x14ac:dyDescent="0.15">
      <c r="A110" s="2"/>
      <c r="B110" s="2"/>
      <c r="C110" s="2"/>
      <c r="D110" s="2"/>
      <c r="E110" s="7"/>
      <c r="F110" s="7"/>
      <c r="G110" s="7"/>
      <c r="H110" s="7"/>
      <c r="I110" s="7"/>
      <c r="J110" s="7"/>
      <c r="K110" s="7"/>
      <c r="L110" s="132"/>
      <c r="M110" s="133"/>
      <c r="N110" s="134"/>
      <c r="O110" s="2"/>
      <c r="P110" s="2"/>
      <c r="Q110" s="2"/>
      <c r="R110" s="2"/>
      <c r="S110" s="18"/>
      <c r="T110" s="14"/>
      <c r="U110" s="14"/>
      <c r="V110" s="14"/>
      <c r="W110" s="14"/>
      <c r="X110" s="7"/>
    </row>
    <row r="111" spans="1:32" ht="17.25" customHeight="1" x14ac:dyDescent="0.15">
      <c r="A111" s="2"/>
      <c r="B111" s="2"/>
      <c r="C111" s="2"/>
      <c r="D111" s="2"/>
      <c r="E111" s="7"/>
      <c r="F111" s="7"/>
      <c r="G111" s="7"/>
      <c r="H111" s="7"/>
      <c r="I111" s="7"/>
      <c r="J111" s="7"/>
      <c r="K111" s="7"/>
      <c r="O111" s="2"/>
      <c r="P111" s="2"/>
      <c r="Q111" s="2"/>
      <c r="R111" s="2"/>
      <c r="S111" s="18"/>
      <c r="T111" s="14"/>
      <c r="U111" s="14"/>
      <c r="V111" s="14"/>
      <c r="W111" s="14"/>
      <c r="X111" s="7"/>
    </row>
    <row r="112" spans="1:32" ht="17.25" customHeight="1" x14ac:dyDescent="0.15">
      <c r="A112" s="2"/>
      <c r="B112" s="2"/>
      <c r="C112" s="2"/>
      <c r="D112" s="2"/>
      <c r="E112" s="7"/>
      <c r="F112" s="7"/>
      <c r="G112" s="7"/>
      <c r="H112" s="7"/>
      <c r="I112" s="7"/>
      <c r="J112" s="7"/>
      <c r="K112" s="7"/>
      <c r="O112" s="2"/>
      <c r="P112" s="2"/>
      <c r="Q112" s="2"/>
      <c r="R112" s="2"/>
      <c r="S112" s="18"/>
      <c r="T112" s="14"/>
      <c r="U112" s="14"/>
      <c r="V112" s="14"/>
      <c r="W112" s="14"/>
      <c r="X112" s="7"/>
    </row>
    <row r="113" spans="1:33" ht="17.25" customHeight="1" x14ac:dyDescent="0.15">
      <c r="A113" s="2"/>
      <c r="B113" s="2"/>
      <c r="C113" s="2"/>
      <c r="D113" s="2"/>
      <c r="E113" s="7"/>
      <c r="F113" s="7"/>
      <c r="G113" s="7"/>
      <c r="H113" s="7"/>
      <c r="I113" s="7"/>
      <c r="J113" s="7"/>
      <c r="K113" s="7"/>
      <c r="O113" s="2"/>
      <c r="P113" s="2"/>
      <c r="Q113" s="2"/>
      <c r="R113" s="2"/>
      <c r="S113" s="18"/>
      <c r="T113" s="14"/>
      <c r="U113" s="14"/>
      <c r="V113" s="14"/>
      <c r="W113" s="14"/>
      <c r="X113" s="7"/>
    </row>
    <row r="114" spans="1:33" ht="17.25" customHeight="1" x14ac:dyDescent="0.15">
      <c r="A114" s="2"/>
      <c r="B114" s="2"/>
      <c r="C114" s="2"/>
      <c r="D114" s="2"/>
      <c r="E114" s="7"/>
      <c r="F114" s="7"/>
      <c r="G114" s="7"/>
      <c r="H114" s="7"/>
      <c r="I114" s="7"/>
      <c r="J114" s="7"/>
      <c r="K114" s="7"/>
      <c r="O114" s="2"/>
      <c r="P114" s="2"/>
      <c r="Q114" s="2"/>
      <c r="R114" s="2"/>
      <c r="S114" s="18"/>
      <c r="T114" s="14"/>
      <c r="U114" s="14"/>
      <c r="V114" s="14"/>
      <c r="W114" s="14"/>
      <c r="X114" s="7"/>
    </row>
    <row r="115" spans="1:33" ht="17.25" customHeight="1" x14ac:dyDescent="0.15">
      <c r="A115" s="2"/>
      <c r="B115" s="2"/>
      <c r="C115" s="2"/>
      <c r="D115" s="2"/>
      <c r="E115" s="14"/>
      <c r="F115" s="14"/>
      <c r="G115" s="14"/>
      <c r="H115" s="14"/>
      <c r="I115" s="14"/>
      <c r="J115" s="14"/>
      <c r="K115" s="14"/>
      <c r="O115" s="2"/>
      <c r="P115" s="2"/>
      <c r="Q115" s="2"/>
      <c r="R115" s="2"/>
      <c r="S115" s="19"/>
      <c r="T115" s="7"/>
      <c r="U115" s="7"/>
      <c r="V115" s="7"/>
      <c r="W115" s="7"/>
      <c r="X115" s="14"/>
    </row>
    <row r="116" spans="1:33" ht="17.25" customHeight="1" x14ac:dyDescent="0.15">
      <c r="A116" s="2"/>
      <c r="B116" s="2"/>
      <c r="C116" s="2"/>
      <c r="D116" s="2"/>
      <c r="E116" s="30"/>
      <c r="F116" s="30"/>
      <c r="G116" s="30"/>
      <c r="H116" s="30"/>
      <c r="I116" s="30"/>
      <c r="J116" s="30"/>
      <c r="K116" s="30"/>
      <c r="P116" s="2"/>
      <c r="Q116" s="2"/>
      <c r="R116" s="19"/>
      <c r="S116" s="19"/>
      <c r="T116" s="7"/>
      <c r="U116" s="7"/>
      <c r="V116" s="7"/>
      <c r="W116" s="7"/>
      <c r="X116" s="30"/>
    </row>
    <row r="117" spans="1:33" ht="17.25" customHeight="1" x14ac:dyDescent="0.15">
      <c r="A117" s="2"/>
      <c r="B117" s="2"/>
      <c r="C117" s="2"/>
      <c r="D117" s="2"/>
      <c r="E117" s="14"/>
      <c r="F117" s="14"/>
      <c r="G117" s="14"/>
      <c r="H117" s="14"/>
      <c r="I117" s="14"/>
      <c r="J117" s="14"/>
      <c r="K117" s="14"/>
      <c r="P117" s="2"/>
      <c r="Q117" s="2"/>
      <c r="R117" s="19"/>
      <c r="S117" s="19"/>
      <c r="T117" s="7"/>
      <c r="U117" s="7"/>
      <c r="V117" s="7"/>
      <c r="W117" s="7"/>
      <c r="X117" s="14"/>
    </row>
    <row r="118" spans="1:33" ht="17.25" customHeight="1" x14ac:dyDescent="0.15">
      <c r="A118" s="2"/>
      <c r="B118" s="2"/>
      <c r="C118" s="2"/>
      <c r="D118" s="2"/>
      <c r="E118" s="14"/>
      <c r="F118" s="14"/>
      <c r="G118" s="14"/>
      <c r="H118" s="14"/>
      <c r="I118" s="14"/>
      <c r="J118" s="14"/>
      <c r="K118" s="14"/>
      <c r="P118" s="2"/>
      <c r="Q118" s="2"/>
      <c r="R118" s="19"/>
      <c r="S118" s="19"/>
      <c r="T118" s="7"/>
      <c r="U118" s="7"/>
      <c r="V118" s="7"/>
      <c r="W118" s="7"/>
      <c r="X118" s="14"/>
    </row>
    <row r="119" spans="1:33" ht="17.25" customHeight="1" x14ac:dyDescent="0.15">
      <c r="A119" s="2"/>
      <c r="B119" s="2"/>
      <c r="C119" s="2"/>
      <c r="D119" s="2"/>
      <c r="E119" s="21"/>
      <c r="F119" s="21"/>
      <c r="G119" s="21"/>
      <c r="H119" s="21"/>
      <c r="I119" s="21"/>
      <c r="J119" s="21"/>
      <c r="K119" s="21"/>
      <c r="P119" s="2"/>
      <c r="Q119" s="2"/>
      <c r="R119" s="19"/>
      <c r="S119" s="19"/>
      <c r="T119" s="7"/>
      <c r="U119" s="7"/>
      <c r="V119" s="7"/>
      <c r="W119" s="7"/>
      <c r="X119" s="21"/>
    </row>
    <row r="120" spans="1:33" ht="17.25" customHeight="1" x14ac:dyDescent="0.15">
      <c r="A120" s="2"/>
      <c r="B120" s="2"/>
      <c r="C120" s="2"/>
      <c r="D120" s="2"/>
      <c r="E120" s="4"/>
      <c r="F120" s="4"/>
      <c r="G120" s="4"/>
      <c r="H120" s="4"/>
      <c r="I120" s="4"/>
      <c r="J120" s="4"/>
      <c r="K120" s="4"/>
      <c r="P120" s="2"/>
      <c r="Q120" s="2"/>
      <c r="R120" s="19"/>
      <c r="S120" s="19"/>
      <c r="T120" s="7"/>
      <c r="U120" s="7"/>
      <c r="V120" s="7"/>
      <c r="W120" s="7"/>
      <c r="X120" s="4"/>
    </row>
    <row r="121" spans="1:33" ht="17.25" customHeight="1" x14ac:dyDescent="0.15">
      <c r="A121" s="2"/>
      <c r="B121" s="2"/>
      <c r="C121" s="2"/>
      <c r="D121" s="2"/>
      <c r="E121" s="4"/>
      <c r="F121" s="4"/>
      <c r="G121" s="4"/>
      <c r="H121" s="4"/>
      <c r="I121" s="4"/>
      <c r="J121" s="4"/>
      <c r="K121" s="4"/>
      <c r="P121" s="2"/>
      <c r="Q121" s="2"/>
      <c r="R121" s="19"/>
      <c r="S121" s="19"/>
      <c r="T121" s="7"/>
      <c r="U121" s="7"/>
      <c r="V121" s="7"/>
      <c r="W121" s="7"/>
      <c r="X121" s="4"/>
    </row>
    <row r="122" spans="1:33" s="4" customFormat="1" ht="17.25" customHeight="1" x14ac:dyDescent="0.15">
      <c r="E122" s="26"/>
      <c r="F122" s="26"/>
      <c r="G122" s="26"/>
      <c r="H122" s="26"/>
      <c r="I122" s="26"/>
      <c r="J122" s="26"/>
      <c r="K122" s="26"/>
      <c r="P122" s="2"/>
      <c r="Q122" s="2"/>
      <c r="R122" s="19"/>
      <c r="S122" s="19"/>
      <c r="T122" s="7"/>
      <c r="U122" s="7"/>
      <c r="V122" s="7"/>
      <c r="W122" s="7"/>
      <c r="X122" s="26"/>
      <c r="AC122" s="2"/>
      <c r="AD122" s="2"/>
      <c r="AE122" s="2"/>
      <c r="AF122" s="2"/>
      <c r="AG122" s="2"/>
    </row>
    <row r="123" spans="1:33" s="4" customFormat="1" ht="17.25" customHeight="1" x14ac:dyDescent="0.15">
      <c r="E123" s="3"/>
      <c r="F123" s="3"/>
      <c r="G123" s="3"/>
      <c r="H123" s="3"/>
      <c r="I123" s="3"/>
      <c r="J123" s="3"/>
      <c r="K123" s="3"/>
      <c r="P123" s="2"/>
      <c r="Q123" s="2"/>
      <c r="R123" s="19"/>
      <c r="S123" s="19"/>
      <c r="T123" s="7"/>
      <c r="U123" s="7"/>
      <c r="V123" s="7"/>
      <c r="W123" s="7"/>
      <c r="X123" s="3"/>
      <c r="AC123" s="2"/>
      <c r="AD123" s="2"/>
      <c r="AE123" s="2"/>
      <c r="AF123" s="2"/>
      <c r="AG123" s="2"/>
    </row>
    <row r="124" spans="1:33" s="4" customFormat="1" ht="17.25" customHeight="1" x14ac:dyDescent="0.15">
      <c r="E124" s="3"/>
      <c r="F124" s="3"/>
      <c r="G124" s="3"/>
      <c r="H124" s="3"/>
      <c r="I124" s="3"/>
      <c r="J124" s="3"/>
      <c r="K124" s="3"/>
      <c r="P124" s="2"/>
      <c r="Q124" s="2"/>
      <c r="R124" s="19"/>
      <c r="S124" s="19"/>
      <c r="T124" s="7"/>
      <c r="U124" s="7"/>
      <c r="V124" s="7"/>
      <c r="W124" s="7"/>
      <c r="X124" s="3"/>
      <c r="AC124" s="2"/>
      <c r="AD124" s="2"/>
      <c r="AE124" s="2"/>
      <c r="AF124" s="2"/>
      <c r="AG124" s="2"/>
    </row>
    <row r="125" spans="1:33" s="4" customFormat="1" ht="17.25" customHeight="1" x14ac:dyDescent="0.15">
      <c r="E125" s="16"/>
      <c r="F125" s="16"/>
      <c r="G125" s="16"/>
      <c r="H125" s="16"/>
      <c r="I125" s="16"/>
      <c r="J125" s="16"/>
      <c r="K125" s="16"/>
      <c r="R125" s="19"/>
      <c r="S125" s="19"/>
      <c r="T125" s="7"/>
      <c r="U125" s="7"/>
      <c r="V125" s="7"/>
      <c r="W125" s="7"/>
      <c r="X125" s="16"/>
      <c r="AC125" s="2"/>
      <c r="AD125" s="2"/>
      <c r="AE125" s="2"/>
      <c r="AF125" s="2"/>
      <c r="AG125" s="2"/>
    </row>
    <row r="126" spans="1:33" s="4" customFormat="1" ht="17.25" customHeight="1" x14ac:dyDescent="0.15">
      <c r="E126" s="16"/>
      <c r="F126" s="16"/>
      <c r="G126" s="16"/>
      <c r="H126" s="16"/>
      <c r="I126" s="16"/>
      <c r="J126" s="16"/>
      <c r="K126" s="16"/>
      <c r="P126" s="2"/>
      <c r="Q126" s="2"/>
      <c r="R126" s="19"/>
      <c r="S126" s="19"/>
      <c r="T126" s="7"/>
      <c r="U126" s="7"/>
      <c r="V126" s="7"/>
      <c r="W126" s="7"/>
      <c r="X126" s="16"/>
      <c r="AC126" s="2"/>
      <c r="AD126" s="2"/>
      <c r="AE126" s="2"/>
      <c r="AF126" s="2"/>
      <c r="AG126" s="2"/>
    </row>
    <row r="127" spans="1:33" s="4" customFormat="1" ht="17.25" customHeight="1" x14ac:dyDescent="0.15">
      <c r="E127" s="41"/>
      <c r="F127" s="41"/>
      <c r="G127" s="41"/>
      <c r="H127" s="41"/>
      <c r="I127" s="41"/>
      <c r="J127" s="41"/>
      <c r="K127" s="41"/>
      <c r="P127" s="2"/>
      <c r="Q127" s="2"/>
      <c r="R127" s="19"/>
      <c r="S127" s="19"/>
      <c r="T127" s="7"/>
      <c r="U127" s="7"/>
      <c r="V127" s="7"/>
      <c r="W127" s="7"/>
      <c r="X127" s="41"/>
      <c r="AC127" s="2"/>
      <c r="AD127" s="2"/>
      <c r="AE127" s="2"/>
      <c r="AF127" s="2"/>
      <c r="AG127" s="2"/>
    </row>
    <row r="128" spans="1:33" s="4" customFormat="1" ht="17.25" customHeight="1" x14ac:dyDescent="0.15">
      <c r="P128" s="2"/>
      <c r="Q128" s="2"/>
      <c r="R128" s="19"/>
      <c r="S128" s="19"/>
      <c r="T128" s="7"/>
      <c r="U128" s="7"/>
      <c r="V128" s="7"/>
      <c r="W128" s="7"/>
      <c r="AC128" s="2"/>
      <c r="AD128" s="2"/>
      <c r="AE128" s="2"/>
      <c r="AF128" s="2"/>
      <c r="AG128" s="2"/>
    </row>
    <row r="129" spans="1:33" s="4" customFormat="1" ht="17.25" customHeight="1" x14ac:dyDescent="0.15">
      <c r="P129" s="2"/>
      <c r="Q129" s="2"/>
      <c r="R129" s="19"/>
      <c r="S129" s="19"/>
      <c r="T129" s="7"/>
      <c r="U129" s="7"/>
      <c r="V129" s="7"/>
      <c r="W129" s="7"/>
      <c r="AC129" s="2"/>
      <c r="AD129" s="2"/>
      <c r="AE129" s="2"/>
      <c r="AF129" s="2"/>
      <c r="AG129" s="2"/>
    </row>
    <row r="130" spans="1:33" s="4" customFormat="1" ht="17.25" customHeight="1" x14ac:dyDescent="0.15">
      <c r="R130" s="18"/>
      <c r="S130" s="18"/>
      <c r="T130" s="14"/>
      <c r="U130" s="14"/>
      <c r="V130" s="14"/>
      <c r="W130" s="14"/>
      <c r="AC130" s="2"/>
      <c r="AD130" s="2"/>
      <c r="AE130" s="2"/>
      <c r="AF130" s="2"/>
      <c r="AG130" s="2"/>
    </row>
    <row r="131" spans="1:33" s="4" customFormat="1" ht="17.25" customHeight="1" x14ac:dyDescent="0.15">
      <c r="P131" s="2"/>
      <c r="Q131" s="2"/>
      <c r="R131" s="18"/>
      <c r="S131" s="18"/>
      <c r="T131" s="14"/>
      <c r="U131" s="14"/>
      <c r="V131" s="14"/>
      <c r="W131" s="14"/>
      <c r="AC131" s="2"/>
      <c r="AD131" s="2"/>
      <c r="AE131" s="2"/>
      <c r="AF131" s="2"/>
      <c r="AG131" s="2"/>
    </row>
    <row r="132" spans="1:33" s="4" customFormat="1" ht="17.25" customHeight="1" x14ac:dyDescent="0.15">
      <c r="P132" s="2"/>
      <c r="Q132" s="2"/>
      <c r="R132" s="18"/>
      <c r="S132" s="18"/>
      <c r="T132" s="14"/>
      <c r="U132" s="14"/>
      <c r="V132" s="14"/>
      <c r="W132" s="14"/>
      <c r="AC132" s="2"/>
      <c r="AD132" s="2"/>
      <c r="AE132" s="2"/>
      <c r="AF132" s="2"/>
      <c r="AG132" s="2"/>
    </row>
    <row r="133" spans="1:33" s="4" customFormat="1" ht="17.25" customHeight="1" x14ac:dyDescent="0.15">
      <c r="P133" s="2"/>
      <c r="Q133" s="2"/>
      <c r="R133" s="18"/>
      <c r="S133" s="18"/>
      <c r="T133" s="14"/>
      <c r="U133" s="14"/>
      <c r="V133" s="14"/>
      <c r="W133" s="14"/>
      <c r="AC133" s="2"/>
      <c r="AD133" s="2"/>
      <c r="AE133" s="2"/>
      <c r="AF133" s="2"/>
      <c r="AG133" s="2"/>
    </row>
    <row r="134" spans="1:33" s="4" customFormat="1" ht="17.25" customHeight="1" x14ac:dyDescent="0.15">
      <c r="P134" s="2"/>
      <c r="Q134" s="2"/>
      <c r="R134" s="18"/>
      <c r="S134" s="18"/>
      <c r="T134" s="14"/>
      <c r="U134" s="14"/>
      <c r="V134" s="14"/>
      <c r="W134" s="14"/>
      <c r="AC134" s="2"/>
      <c r="AD134" s="2"/>
      <c r="AE134" s="2"/>
      <c r="AF134" s="2"/>
      <c r="AG134" s="2"/>
    </row>
    <row r="135" spans="1:33" s="4" customFormat="1" ht="17.25" customHeight="1" x14ac:dyDescent="0.15">
      <c r="O135" s="2"/>
      <c r="P135" s="2"/>
      <c r="Q135" s="2"/>
      <c r="R135" s="18"/>
      <c r="S135" s="18"/>
      <c r="T135" s="14"/>
      <c r="U135" s="14"/>
      <c r="V135" s="14"/>
      <c r="W135" s="14"/>
      <c r="AC135" s="2"/>
      <c r="AD135" s="2"/>
      <c r="AE135" s="2"/>
      <c r="AF135" s="2"/>
      <c r="AG135" s="2"/>
    </row>
    <row r="136" spans="1:33" s="4" customFormat="1" ht="17.25" customHeight="1" x14ac:dyDescent="0.15">
      <c r="O136" s="2"/>
      <c r="P136" s="2"/>
      <c r="Q136" s="2"/>
      <c r="R136" s="18"/>
      <c r="S136" s="18"/>
      <c r="T136" s="14"/>
      <c r="U136" s="14"/>
      <c r="V136" s="14"/>
      <c r="W136" s="14"/>
      <c r="AC136" s="2"/>
      <c r="AD136" s="2"/>
      <c r="AE136" s="2"/>
      <c r="AF136" s="2"/>
      <c r="AG136" s="2"/>
    </row>
    <row r="137" spans="1:33" s="4" customFormat="1" ht="17.25" customHeight="1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O137" s="2"/>
      <c r="P137" s="2"/>
      <c r="Q137" s="2"/>
      <c r="R137" s="18"/>
      <c r="S137" s="18"/>
      <c r="T137" s="14"/>
      <c r="U137" s="14"/>
      <c r="V137" s="14"/>
      <c r="W137" s="14"/>
      <c r="X137" s="2"/>
      <c r="AC137" s="2"/>
      <c r="AD137" s="2"/>
      <c r="AE137" s="2"/>
      <c r="AF137" s="2"/>
      <c r="AG137" s="2"/>
    </row>
    <row r="138" spans="1:33" s="4" customFormat="1" ht="17.25" customHeight="1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0"/>
      <c r="M138" s="21"/>
      <c r="N138" s="21"/>
      <c r="O138" s="2"/>
      <c r="P138" s="2"/>
      <c r="Q138" s="2"/>
      <c r="R138" s="18"/>
      <c r="S138" s="18"/>
      <c r="T138" s="14"/>
      <c r="U138" s="14"/>
      <c r="V138" s="14"/>
      <c r="W138" s="14"/>
      <c r="X138" s="2"/>
      <c r="AC138" s="2"/>
      <c r="AD138" s="2"/>
      <c r="AE138" s="2"/>
      <c r="AF138" s="2"/>
      <c r="AG138" s="2"/>
    </row>
    <row r="139" spans="1:33" s="4" customFormat="1" ht="17.25" customHeight="1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14"/>
      <c r="M139" s="14"/>
      <c r="N139" s="18"/>
      <c r="O139" s="18"/>
      <c r="P139" s="18"/>
      <c r="Q139" s="18"/>
      <c r="R139" s="18"/>
      <c r="S139" s="18"/>
      <c r="T139" s="14"/>
      <c r="U139" s="14"/>
      <c r="V139" s="14"/>
      <c r="W139" s="14"/>
      <c r="X139" s="2"/>
      <c r="AC139" s="2"/>
      <c r="AD139" s="2"/>
      <c r="AE139" s="2"/>
      <c r="AF139" s="2"/>
      <c r="AG139" s="2"/>
    </row>
    <row r="140" spans="1:33" s="4" customFormat="1" ht="17.25" customHeight="1" x14ac:dyDescent="0.15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14"/>
      <c r="M140" s="14"/>
      <c r="N140" s="18"/>
      <c r="O140" s="18"/>
      <c r="P140" s="18"/>
      <c r="Q140" s="18"/>
      <c r="R140" s="18"/>
      <c r="S140" s="18"/>
      <c r="T140" s="14"/>
      <c r="U140" s="14"/>
      <c r="V140" s="14"/>
      <c r="W140" s="14"/>
      <c r="X140" s="41"/>
      <c r="AC140" s="2"/>
      <c r="AD140" s="2"/>
      <c r="AE140" s="2"/>
      <c r="AF140" s="2"/>
      <c r="AG140" s="2"/>
    </row>
    <row r="141" spans="1:33" s="4" customFormat="1" ht="17.25" customHeight="1" x14ac:dyDescent="0.1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4"/>
      <c r="M141" s="14"/>
      <c r="N141" s="18"/>
      <c r="O141" s="18"/>
      <c r="P141" s="18"/>
      <c r="Q141" s="18"/>
      <c r="R141" s="18"/>
      <c r="S141" s="18"/>
      <c r="T141" s="14"/>
      <c r="U141" s="14"/>
      <c r="V141" s="14"/>
      <c r="W141" s="14"/>
      <c r="X141" s="16"/>
      <c r="AC141" s="2"/>
      <c r="AD141" s="2"/>
      <c r="AE141" s="2"/>
      <c r="AF141" s="2"/>
      <c r="AG141" s="2"/>
    </row>
    <row r="142" spans="1:33" s="4" customFormat="1" ht="17.25" customHeight="1" x14ac:dyDescent="0.1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4"/>
      <c r="M142" s="14"/>
      <c r="N142" s="18"/>
      <c r="O142" s="18"/>
      <c r="P142" s="18"/>
      <c r="Q142" s="18"/>
      <c r="R142" s="18"/>
      <c r="S142" s="18"/>
      <c r="T142" s="14"/>
      <c r="U142" s="14"/>
      <c r="V142" s="14"/>
      <c r="W142" s="14"/>
      <c r="X142" s="16"/>
      <c r="AC142" s="2"/>
      <c r="AD142" s="2"/>
      <c r="AE142" s="2"/>
      <c r="AF142" s="2"/>
      <c r="AG142" s="2"/>
    </row>
    <row r="143" spans="1:33" s="4" customFormat="1" ht="17.25" customHeight="1" x14ac:dyDescent="0.1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4"/>
      <c r="M143" s="14"/>
      <c r="N143" s="18"/>
      <c r="O143" s="18"/>
      <c r="P143" s="18"/>
      <c r="Q143" s="18"/>
      <c r="R143" s="18"/>
      <c r="S143" s="18"/>
      <c r="T143" s="14"/>
      <c r="U143" s="14"/>
      <c r="V143" s="14"/>
      <c r="W143" s="14"/>
      <c r="X143" s="16"/>
      <c r="AC143" s="2"/>
      <c r="AD143" s="2"/>
      <c r="AE143" s="2"/>
      <c r="AF143" s="2"/>
      <c r="AG143" s="2"/>
    </row>
    <row r="144" spans="1:33" s="4" customFormat="1" ht="17.25" customHeight="1" x14ac:dyDescent="0.1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4"/>
      <c r="M144" s="14"/>
      <c r="N144" s="18"/>
      <c r="O144" s="18"/>
      <c r="P144" s="18"/>
      <c r="Q144" s="18"/>
      <c r="R144" s="18"/>
      <c r="S144" s="18"/>
      <c r="T144" s="14"/>
      <c r="U144" s="14"/>
      <c r="V144" s="14"/>
      <c r="W144" s="14"/>
      <c r="X144" s="16"/>
      <c r="AC144" s="2"/>
      <c r="AD144" s="2"/>
      <c r="AE144" s="2"/>
      <c r="AF144" s="2"/>
      <c r="AG144" s="2"/>
    </row>
    <row r="145" spans="1:33" s="4" customFormat="1" ht="17.25" customHeight="1" x14ac:dyDescent="0.1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4"/>
      <c r="M145" s="14"/>
      <c r="N145" s="18"/>
      <c r="O145" s="18"/>
      <c r="P145" s="18"/>
      <c r="Q145" s="18"/>
      <c r="R145" s="18"/>
      <c r="S145" s="18"/>
      <c r="T145" s="14"/>
      <c r="U145" s="14"/>
      <c r="V145" s="14"/>
      <c r="W145" s="14"/>
      <c r="X145" s="16"/>
      <c r="AC145" s="2"/>
      <c r="AD145" s="2"/>
      <c r="AE145" s="2"/>
      <c r="AF145" s="2"/>
      <c r="AG145" s="2"/>
    </row>
    <row r="146" spans="1:33" s="4" customFormat="1" x14ac:dyDescent="0.1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4"/>
      <c r="M146" s="14"/>
      <c r="N146" s="18"/>
      <c r="O146" s="18"/>
      <c r="P146" s="18"/>
      <c r="Q146" s="18"/>
      <c r="R146" s="18"/>
      <c r="S146" s="18"/>
      <c r="T146" s="14"/>
      <c r="U146" s="14"/>
      <c r="V146" s="14"/>
      <c r="W146" s="14"/>
      <c r="X146" s="16"/>
      <c r="AC146" s="2"/>
      <c r="AD146" s="2"/>
      <c r="AE146" s="2"/>
      <c r="AF146" s="2"/>
      <c r="AG146" s="2"/>
    </row>
    <row r="147" spans="1:33" s="4" customFormat="1" x14ac:dyDescent="0.1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4"/>
      <c r="M147" s="14"/>
      <c r="N147" s="18"/>
      <c r="O147" s="18"/>
      <c r="P147" s="18"/>
      <c r="Q147" s="18"/>
      <c r="R147" s="18"/>
      <c r="S147" s="18"/>
      <c r="T147" s="14"/>
      <c r="U147" s="14"/>
      <c r="V147" s="14"/>
      <c r="W147" s="14"/>
      <c r="X147" s="16"/>
      <c r="AC147" s="2"/>
      <c r="AD147" s="2"/>
      <c r="AE147" s="2"/>
      <c r="AF147" s="2"/>
      <c r="AG147" s="2"/>
    </row>
    <row r="148" spans="1:33" s="4" customFormat="1" x14ac:dyDescent="0.1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4"/>
      <c r="M148" s="14"/>
      <c r="N148" s="18"/>
      <c r="O148" s="18"/>
      <c r="P148" s="18"/>
      <c r="Q148" s="18"/>
      <c r="R148" s="18"/>
      <c r="S148" s="18"/>
      <c r="T148" s="14"/>
      <c r="U148" s="14"/>
      <c r="V148" s="14"/>
      <c r="W148" s="14"/>
      <c r="X148" s="16"/>
      <c r="AC148" s="2"/>
      <c r="AD148" s="2"/>
      <c r="AE148" s="2"/>
      <c r="AF148" s="2"/>
      <c r="AG148" s="2"/>
    </row>
    <row r="149" spans="1:33" s="4" customFormat="1" x14ac:dyDescent="0.1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4"/>
      <c r="M149" s="14"/>
      <c r="N149" s="18"/>
      <c r="O149" s="18"/>
      <c r="P149" s="18"/>
      <c r="Q149" s="18"/>
      <c r="R149" s="18"/>
      <c r="S149" s="18"/>
      <c r="T149" s="14"/>
      <c r="U149" s="14"/>
      <c r="V149" s="14"/>
      <c r="W149" s="14"/>
      <c r="X149" s="17"/>
      <c r="AC149" s="2"/>
      <c r="AD149" s="2"/>
      <c r="AE149" s="2"/>
      <c r="AF149" s="2"/>
      <c r="AG149" s="2"/>
    </row>
    <row r="150" spans="1:33" s="4" customFormat="1" x14ac:dyDescent="0.1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4"/>
      <c r="M150" s="14"/>
      <c r="N150" s="18"/>
      <c r="O150" s="18"/>
      <c r="P150" s="18"/>
      <c r="Q150" s="18"/>
      <c r="R150" s="18"/>
      <c r="S150" s="18"/>
      <c r="T150" s="14"/>
      <c r="U150" s="14"/>
      <c r="V150" s="14"/>
      <c r="W150" s="14"/>
      <c r="X150" s="17"/>
      <c r="AC150" s="2"/>
      <c r="AD150" s="2"/>
      <c r="AE150" s="2"/>
      <c r="AF150" s="2"/>
      <c r="AG150" s="2"/>
    </row>
    <row r="151" spans="1:33" s="4" customFormat="1" x14ac:dyDescent="0.1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4"/>
      <c r="M151" s="14"/>
      <c r="N151" s="18"/>
      <c r="O151" s="18"/>
      <c r="P151" s="18"/>
      <c r="Q151" s="18"/>
      <c r="R151" s="18"/>
      <c r="S151" s="18"/>
      <c r="T151" s="14"/>
      <c r="U151" s="14"/>
      <c r="V151" s="14"/>
      <c r="W151" s="14"/>
      <c r="X151" s="17"/>
      <c r="AC151" s="2"/>
      <c r="AD151" s="2"/>
      <c r="AE151" s="2"/>
      <c r="AF151" s="2"/>
      <c r="AG151" s="2"/>
    </row>
    <row r="152" spans="1:33" s="4" customFormat="1" x14ac:dyDescent="0.1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4"/>
      <c r="M152" s="14"/>
      <c r="N152" s="18"/>
      <c r="O152" s="18"/>
      <c r="P152" s="18"/>
      <c r="Q152" s="18"/>
      <c r="R152" s="18"/>
      <c r="S152" s="18"/>
      <c r="T152" s="14"/>
      <c r="U152" s="14"/>
      <c r="V152" s="14"/>
      <c r="W152" s="14"/>
      <c r="X152" s="17"/>
      <c r="AC152" s="2"/>
      <c r="AD152" s="2"/>
      <c r="AE152" s="2"/>
      <c r="AF152" s="2"/>
      <c r="AG152" s="2"/>
    </row>
    <row r="153" spans="1:33" s="4" customFormat="1" x14ac:dyDescent="0.1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4"/>
      <c r="M153" s="14"/>
      <c r="N153" s="18"/>
      <c r="O153" s="18"/>
      <c r="P153" s="18"/>
      <c r="Q153" s="18"/>
      <c r="R153" s="18"/>
      <c r="S153" s="18"/>
      <c r="T153" s="14"/>
      <c r="U153" s="14"/>
      <c r="V153" s="14"/>
      <c r="W153" s="14"/>
      <c r="X153" s="17"/>
      <c r="AC153" s="2"/>
      <c r="AD153" s="2"/>
      <c r="AE153" s="2"/>
      <c r="AF153" s="2"/>
      <c r="AG153" s="2"/>
    </row>
    <row r="154" spans="1:33" s="4" customFormat="1" x14ac:dyDescent="0.1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4"/>
      <c r="M154" s="14"/>
      <c r="N154" s="18"/>
      <c r="O154" s="18"/>
      <c r="P154" s="18"/>
      <c r="Q154" s="18"/>
      <c r="R154" s="18"/>
      <c r="S154" s="18"/>
      <c r="T154" s="14"/>
      <c r="U154" s="14"/>
      <c r="V154" s="14"/>
      <c r="W154" s="14"/>
      <c r="X154" s="17"/>
      <c r="AC154" s="2"/>
      <c r="AD154" s="2"/>
      <c r="AE154" s="2"/>
      <c r="AF154" s="2"/>
      <c r="AG154" s="2"/>
    </row>
    <row r="155" spans="1:33" s="4" customFormat="1" x14ac:dyDescent="0.1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4"/>
      <c r="M155" s="14"/>
      <c r="N155" s="18"/>
      <c r="O155" s="18"/>
      <c r="P155" s="18"/>
      <c r="Q155" s="18"/>
      <c r="R155" s="18"/>
      <c r="S155" s="18"/>
      <c r="T155" s="14"/>
      <c r="U155" s="14"/>
      <c r="V155" s="14"/>
      <c r="W155" s="14"/>
      <c r="X155" s="17"/>
      <c r="AC155" s="2"/>
      <c r="AD155" s="2"/>
      <c r="AE155" s="2"/>
      <c r="AF155" s="2"/>
      <c r="AG155" s="2"/>
    </row>
    <row r="156" spans="1:33" s="4" customFormat="1" x14ac:dyDescent="0.1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4"/>
      <c r="M156" s="14"/>
      <c r="N156" s="18"/>
      <c r="O156" s="18"/>
      <c r="P156" s="18"/>
      <c r="Q156" s="18"/>
      <c r="R156" s="18"/>
      <c r="S156" s="18"/>
      <c r="T156" s="14"/>
      <c r="U156" s="14"/>
      <c r="V156" s="14"/>
      <c r="W156" s="14"/>
      <c r="X156" s="17"/>
      <c r="AC156" s="2"/>
      <c r="AD156" s="2"/>
      <c r="AE156" s="2"/>
      <c r="AF156" s="2"/>
      <c r="AG156" s="2"/>
    </row>
    <row r="157" spans="1:33" s="4" customFormat="1" x14ac:dyDescent="0.1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4"/>
      <c r="M157" s="14"/>
      <c r="N157" s="18"/>
      <c r="O157" s="18"/>
      <c r="P157" s="18"/>
      <c r="Q157" s="18"/>
      <c r="R157" s="18"/>
      <c r="S157" s="18"/>
      <c r="T157" s="14"/>
      <c r="U157" s="14"/>
      <c r="V157" s="14"/>
      <c r="W157" s="14"/>
      <c r="X157" s="17"/>
      <c r="AC157" s="2"/>
      <c r="AD157" s="2"/>
      <c r="AE157" s="2"/>
      <c r="AF157" s="2"/>
      <c r="AG157" s="2"/>
    </row>
    <row r="158" spans="1:33" s="4" customFormat="1" x14ac:dyDescent="0.1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4"/>
      <c r="M158" s="14"/>
      <c r="N158" s="18"/>
      <c r="O158" s="18"/>
      <c r="P158" s="18"/>
      <c r="Q158" s="18"/>
      <c r="R158" s="18"/>
      <c r="S158" s="18"/>
      <c r="T158" s="14"/>
      <c r="U158" s="14"/>
      <c r="V158" s="14"/>
      <c r="W158" s="14"/>
      <c r="X158" s="17"/>
      <c r="AC158" s="2"/>
      <c r="AD158" s="2"/>
      <c r="AE158" s="2"/>
      <c r="AF158" s="2"/>
      <c r="AG158" s="2"/>
    </row>
    <row r="159" spans="1:33" s="4" customFormat="1" x14ac:dyDescent="0.1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7"/>
      <c r="M159" s="6"/>
      <c r="N159" s="19"/>
      <c r="O159" s="19"/>
      <c r="P159" s="19"/>
      <c r="Q159" s="19"/>
      <c r="R159" s="19"/>
      <c r="S159" s="19"/>
      <c r="T159" s="7"/>
      <c r="U159" s="7"/>
      <c r="V159" s="7"/>
      <c r="W159" s="7"/>
      <c r="X159" s="17"/>
      <c r="AC159" s="2"/>
      <c r="AD159" s="2"/>
      <c r="AE159" s="2"/>
      <c r="AF159" s="2"/>
      <c r="AG159" s="2"/>
    </row>
    <row r="160" spans="1:33" s="4" customFormat="1" x14ac:dyDescent="0.1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7"/>
      <c r="M160" s="7"/>
      <c r="N160" s="19"/>
      <c r="O160" s="19"/>
      <c r="P160" s="19"/>
      <c r="Q160" s="19"/>
      <c r="R160" s="19"/>
      <c r="S160" s="19"/>
      <c r="T160" s="7"/>
      <c r="U160" s="7"/>
      <c r="V160" s="7"/>
      <c r="W160" s="7"/>
      <c r="X160" s="17"/>
      <c r="Y160" s="3"/>
      <c r="Z160" s="3"/>
      <c r="AA160" s="3"/>
      <c r="AC160" s="2"/>
      <c r="AD160" s="2"/>
      <c r="AE160" s="2"/>
      <c r="AF160" s="2"/>
      <c r="AG160" s="2"/>
    </row>
    <row r="161" spans="1:33" s="4" customFormat="1" x14ac:dyDescent="0.1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7"/>
      <c r="M161" s="7"/>
      <c r="N161" s="19"/>
      <c r="O161" s="19"/>
      <c r="P161" s="19"/>
      <c r="Q161" s="19"/>
      <c r="R161" s="19"/>
      <c r="S161" s="19"/>
      <c r="T161" s="7"/>
      <c r="U161" s="7"/>
      <c r="V161" s="7"/>
      <c r="W161" s="7"/>
      <c r="X161" s="17"/>
      <c r="Y161" s="3"/>
      <c r="Z161" s="3"/>
      <c r="AA161" s="3"/>
      <c r="AC161" s="2"/>
      <c r="AD161" s="2"/>
      <c r="AE161" s="2"/>
      <c r="AF161" s="2"/>
      <c r="AG161" s="2"/>
    </row>
    <row r="162" spans="1:33" s="4" customFormat="1" x14ac:dyDescent="0.1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7"/>
      <c r="M162" s="7"/>
      <c r="N162" s="19"/>
      <c r="O162" s="19"/>
      <c r="P162" s="19"/>
      <c r="Q162" s="19"/>
      <c r="R162" s="19"/>
      <c r="S162" s="19"/>
      <c r="T162" s="7"/>
      <c r="U162" s="7"/>
      <c r="V162" s="7"/>
      <c r="W162" s="7"/>
      <c r="X162" s="17"/>
      <c r="Y162" s="3"/>
      <c r="Z162" s="3"/>
      <c r="AA162" s="3"/>
      <c r="AC162" s="2"/>
      <c r="AD162" s="2"/>
      <c r="AE162" s="2"/>
      <c r="AF162" s="2"/>
      <c r="AG162" s="2"/>
    </row>
    <row r="163" spans="1:33" s="4" customFormat="1" x14ac:dyDescent="0.1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7"/>
      <c r="M163" s="7"/>
      <c r="N163" s="19"/>
      <c r="O163" s="19"/>
      <c r="P163" s="19"/>
      <c r="Q163" s="19"/>
      <c r="R163" s="19"/>
      <c r="S163" s="19"/>
      <c r="T163" s="7"/>
      <c r="U163" s="7"/>
      <c r="V163" s="7"/>
      <c r="W163" s="7"/>
      <c r="X163" s="17"/>
      <c r="Y163" s="3"/>
      <c r="Z163" s="3"/>
      <c r="AA163" s="3"/>
      <c r="AC163" s="2"/>
      <c r="AD163" s="2"/>
      <c r="AE163" s="2"/>
      <c r="AF163" s="2"/>
      <c r="AG163" s="2"/>
    </row>
    <row r="164" spans="1:33" s="4" customFormat="1" x14ac:dyDescent="0.1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7"/>
      <c r="M164" s="7"/>
      <c r="N164" s="19"/>
      <c r="O164" s="19"/>
      <c r="P164" s="19"/>
      <c r="Q164" s="19"/>
      <c r="R164" s="19"/>
      <c r="S164" s="19"/>
      <c r="T164" s="7"/>
      <c r="U164" s="7"/>
      <c r="V164" s="7"/>
      <c r="W164" s="7"/>
      <c r="X164" s="16"/>
      <c r="Y164" s="3"/>
      <c r="Z164" s="3"/>
      <c r="AA164" s="3"/>
      <c r="AC164" s="2"/>
      <c r="AD164" s="2"/>
      <c r="AE164" s="2"/>
      <c r="AF164" s="2"/>
      <c r="AG164" s="2"/>
    </row>
    <row r="165" spans="1:33" s="4" customFormat="1" x14ac:dyDescent="0.1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7"/>
      <c r="M165" s="7"/>
      <c r="N165" s="19"/>
      <c r="O165" s="19"/>
      <c r="P165" s="19"/>
      <c r="Q165" s="19"/>
      <c r="R165" s="19"/>
      <c r="S165" s="19"/>
      <c r="T165" s="7"/>
      <c r="U165" s="7"/>
      <c r="V165" s="7"/>
      <c r="W165" s="7"/>
      <c r="X165" s="16"/>
      <c r="Y165" s="3"/>
      <c r="Z165" s="3"/>
      <c r="AA165" s="3"/>
      <c r="AC165" s="2"/>
      <c r="AD165" s="2"/>
      <c r="AE165" s="2"/>
      <c r="AF165" s="2"/>
      <c r="AG165" s="2"/>
    </row>
    <row r="166" spans="1:33" s="4" customFormat="1" x14ac:dyDescent="0.1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7"/>
      <c r="M166" s="7"/>
      <c r="N166" s="19"/>
      <c r="O166" s="19"/>
      <c r="P166" s="19"/>
      <c r="Q166" s="19"/>
      <c r="R166" s="19"/>
      <c r="S166" s="19"/>
      <c r="T166" s="7"/>
      <c r="U166" s="7"/>
      <c r="V166" s="7"/>
      <c r="W166" s="7"/>
      <c r="X166" s="16"/>
      <c r="Y166" s="3"/>
      <c r="Z166" s="3"/>
      <c r="AA166" s="3"/>
      <c r="AC166" s="2"/>
      <c r="AD166" s="2"/>
      <c r="AE166" s="2"/>
      <c r="AF166" s="2"/>
      <c r="AG166" s="2"/>
    </row>
    <row r="167" spans="1:33" s="4" customFormat="1" x14ac:dyDescent="0.1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7"/>
      <c r="M167" s="7"/>
      <c r="N167" s="19"/>
      <c r="O167" s="19"/>
      <c r="P167" s="19"/>
      <c r="Q167" s="19"/>
      <c r="R167" s="19"/>
      <c r="S167" s="19"/>
      <c r="T167" s="7"/>
      <c r="U167" s="7"/>
      <c r="V167" s="7"/>
      <c r="W167" s="7"/>
      <c r="X167" s="16"/>
      <c r="Y167" s="3"/>
      <c r="Z167" s="3"/>
      <c r="AA167" s="3"/>
      <c r="AC167" s="2"/>
      <c r="AD167" s="2"/>
      <c r="AE167" s="2"/>
      <c r="AF167" s="2"/>
      <c r="AG167" s="2"/>
    </row>
    <row r="168" spans="1:33" s="4" customFormat="1" x14ac:dyDescent="0.1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7"/>
      <c r="M168" s="7"/>
      <c r="N168" s="19"/>
      <c r="O168" s="19"/>
      <c r="P168" s="19"/>
      <c r="Q168" s="19"/>
      <c r="R168" s="19"/>
      <c r="S168" s="19"/>
      <c r="T168" s="7"/>
      <c r="U168" s="7"/>
      <c r="V168" s="7"/>
      <c r="W168" s="7"/>
      <c r="X168" s="16"/>
      <c r="Y168" s="3"/>
      <c r="Z168" s="3"/>
      <c r="AA168" s="3"/>
      <c r="AC168" s="2"/>
      <c r="AD168" s="2"/>
      <c r="AE168" s="2"/>
      <c r="AF168" s="2"/>
      <c r="AG168" s="2"/>
    </row>
    <row r="169" spans="1:33" s="4" customFormat="1" x14ac:dyDescent="0.1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7"/>
      <c r="M169" s="7"/>
      <c r="N169" s="19"/>
      <c r="O169" s="19"/>
      <c r="P169" s="19"/>
      <c r="Q169" s="19"/>
      <c r="R169" s="19"/>
      <c r="S169" s="19"/>
      <c r="T169" s="7"/>
      <c r="U169" s="7"/>
      <c r="V169" s="7"/>
      <c r="W169" s="7"/>
      <c r="X169" s="16"/>
      <c r="Y169" s="3"/>
      <c r="Z169" s="3"/>
      <c r="AA169" s="3"/>
      <c r="AC169" s="2"/>
      <c r="AD169" s="2"/>
      <c r="AE169" s="2"/>
      <c r="AF169" s="2"/>
      <c r="AG169" s="2"/>
    </row>
    <row r="170" spans="1:33" s="4" customFormat="1" x14ac:dyDescent="0.1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7"/>
      <c r="M170" s="7"/>
      <c r="N170" s="19"/>
      <c r="O170" s="19"/>
      <c r="P170" s="19"/>
      <c r="Q170" s="19"/>
      <c r="R170" s="19"/>
      <c r="S170" s="19"/>
      <c r="T170" s="7"/>
      <c r="U170" s="7"/>
      <c r="V170" s="7"/>
      <c r="W170" s="7"/>
      <c r="X170" s="16"/>
      <c r="Y170" s="3"/>
      <c r="Z170" s="3"/>
      <c r="AA170" s="3"/>
      <c r="AC170" s="2"/>
      <c r="AD170" s="2"/>
      <c r="AE170" s="2"/>
      <c r="AF170" s="2"/>
      <c r="AG170" s="2"/>
    </row>
    <row r="171" spans="1:33" s="4" customFormat="1" x14ac:dyDescent="0.1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7"/>
      <c r="M171" s="7"/>
      <c r="N171" s="19"/>
      <c r="O171" s="19"/>
      <c r="P171" s="19"/>
      <c r="Q171" s="19"/>
      <c r="R171" s="19"/>
      <c r="S171" s="19"/>
      <c r="T171" s="7"/>
      <c r="U171" s="7"/>
      <c r="V171" s="7"/>
      <c r="W171" s="7"/>
      <c r="X171" s="16"/>
      <c r="Y171" s="3"/>
      <c r="Z171" s="3"/>
      <c r="AA171" s="3"/>
      <c r="AC171" s="2"/>
      <c r="AD171" s="2"/>
      <c r="AE171" s="2"/>
      <c r="AF171" s="2"/>
      <c r="AG171" s="2"/>
    </row>
    <row r="172" spans="1:33" s="4" customFormat="1" x14ac:dyDescent="0.1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4"/>
      <c r="M172" s="14"/>
      <c r="N172" s="18"/>
      <c r="O172" s="18"/>
      <c r="P172" s="18"/>
      <c r="Q172" s="18"/>
      <c r="R172" s="18"/>
      <c r="S172" s="18"/>
      <c r="T172" s="14"/>
      <c r="U172" s="14"/>
      <c r="V172" s="14"/>
      <c r="W172" s="14"/>
      <c r="X172" s="16"/>
      <c r="Y172" s="3"/>
      <c r="Z172" s="3"/>
      <c r="AA172" s="3"/>
      <c r="AC172" s="2"/>
      <c r="AD172" s="2"/>
      <c r="AE172" s="2"/>
      <c r="AF172" s="2"/>
      <c r="AG172" s="2"/>
    </row>
    <row r="173" spans="1:33" s="4" customFormat="1" x14ac:dyDescent="0.1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7"/>
      <c r="M173" s="7"/>
      <c r="N173" s="19"/>
      <c r="O173" s="19"/>
      <c r="P173" s="19"/>
      <c r="Q173" s="19"/>
      <c r="R173" s="19"/>
      <c r="S173" s="19"/>
      <c r="T173" s="7"/>
      <c r="U173" s="7"/>
      <c r="V173" s="7"/>
      <c r="W173" s="7"/>
      <c r="X173" s="16"/>
      <c r="Y173" s="3"/>
      <c r="Z173" s="3"/>
      <c r="AA173" s="3"/>
      <c r="AC173" s="2"/>
      <c r="AD173" s="2"/>
      <c r="AE173" s="2"/>
      <c r="AF173" s="2"/>
      <c r="AG173" s="2"/>
    </row>
    <row r="174" spans="1:33" s="4" customFormat="1" x14ac:dyDescent="0.1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4"/>
      <c r="M174" s="14"/>
      <c r="N174" s="37"/>
      <c r="O174" s="37"/>
      <c r="P174" s="37"/>
      <c r="Q174" s="37"/>
      <c r="R174" s="37"/>
      <c r="S174" s="37"/>
      <c r="T174" s="8"/>
      <c r="U174" s="14"/>
      <c r="V174" s="14"/>
      <c r="W174" s="8"/>
      <c r="X174" s="16"/>
      <c r="Y174" s="3"/>
      <c r="Z174" s="3"/>
      <c r="AA174" s="3"/>
      <c r="AC174" s="2"/>
      <c r="AD174" s="2"/>
      <c r="AE174" s="2"/>
      <c r="AF174" s="2"/>
      <c r="AG174" s="2"/>
    </row>
    <row r="175" spans="1:33" s="4" customFormat="1" x14ac:dyDescent="0.1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4"/>
      <c r="M175" s="14"/>
      <c r="N175" s="37"/>
      <c r="O175" s="18"/>
      <c r="P175" s="37"/>
      <c r="Q175" s="18"/>
      <c r="R175" s="37"/>
      <c r="S175" s="18"/>
      <c r="T175" s="8"/>
      <c r="U175" s="8"/>
      <c r="V175" s="8"/>
      <c r="W175" s="7"/>
      <c r="X175" s="16"/>
      <c r="Y175" s="3"/>
      <c r="Z175" s="3"/>
      <c r="AA175" s="3"/>
      <c r="AC175" s="2"/>
      <c r="AD175" s="2"/>
      <c r="AE175" s="2"/>
      <c r="AF175" s="2"/>
      <c r="AG175" s="2"/>
    </row>
    <row r="176" spans="1:33" s="4" customFormat="1" x14ac:dyDescent="0.1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4"/>
      <c r="M176" s="14"/>
      <c r="N176" s="37"/>
      <c r="O176" s="18"/>
      <c r="P176" s="37"/>
      <c r="Q176" s="18"/>
      <c r="R176" s="37"/>
      <c r="S176" s="18"/>
      <c r="T176" s="8"/>
      <c r="U176" s="8"/>
      <c r="V176" s="8"/>
      <c r="W176" s="7"/>
      <c r="X176" s="16"/>
      <c r="Y176" s="3"/>
      <c r="Z176" s="3"/>
      <c r="AA176" s="3"/>
      <c r="AC176" s="2"/>
      <c r="AD176" s="2"/>
      <c r="AE176" s="2"/>
      <c r="AF176" s="2"/>
      <c r="AG176" s="2"/>
    </row>
    <row r="177" spans="1:33" s="4" customFormat="1" x14ac:dyDescent="0.1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4"/>
      <c r="M177" s="14"/>
      <c r="N177" s="37"/>
      <c r="O177" s="18"/>
      <c r="P177" s="37"/>
      <c r="Q177" s="18"/>
      <c r="R177" s="37"/>
      <c r="S177" s="37"/>
      <c r="T177" s="8"/>
      <c r="U177" s="8"/>
      <c r="V177" s="8"/>
      <c r="W177" s="7"/>
      <c r="X177" s="16"/>
      <c r="Y177" s="3"/>
      <c r="Z177" s="3"/>
      <c r="AA177" s="3"/>
      <c r="AC177" s="2"/>
      <c r="AD177" s="2"/>
      <c r="AE177" s="2"/>
      <c r="AF177" s="2"/>
      <c r="AG177" s="2"/>
    </row>
    <row r="178" spans="1:33" s="4" customFormat="1" x14ac:dyDescent="0.1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39"/>
      <c r="M178" s="39"/>
      <c r="N178" s="19"/>
      <c r="O178" s="19"/>
      <c r="P178" s="19"/>
      <c r="Q178" s="19"/>
      <c r="R178" s="19"/>
      <c r="S178" s="19"/>
      <c r="T178" s="7"/>
      <c r="U178" s="7"/>
      <c r="V178" s="7"/>
      <c r="W178" s="7"/>
      <c r="X178" s="16"/>
      <c r="Y178" s="3"/>
      <c r="Z178" s="3"/>
      <c r="AA178" s="3"/>
      <c r="AC178" s="2"/>
      <c r="AD178" s="2"/>
      <c r="AE178" s="2"/>
      <c r="AF178" s="2"/>
      <c r="AG178" s="2"/>
    </row>
    <row r="179" spans="1:33" s="4" customFormat="1" x14ac:dyDescent="0.1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4"/>
      <c r="M179" s="14"/>
      <c r="N179" s="18"/>
      <c r="O179" s="18"/>
      <c r="P179" s="18"/>
      <c r="Q179" s="18"/>
      <c r="R179" s="18"/>
      <c r="S179" s="18"/>
      <c r="T179" s="14"/>
      <c r="U179" s="14"/>
      <c r="V179" s="14"/>
      <c r="W179" s="14"/>
      <c r="X179" s="16"/>
      <c r="Y179" s="3"/>
      <c r="Z179" s="3"/>
      <c r="AA179" s="3"/>
      <c r="AC179" s="2"/>
      <c r="AD179" s="2"/>
      <c r="AE179" s="2"/>
      <c r="AF179" s="2"/>
      <c r="AG179" s="2"/>
    </row>
    <row r="180" spans="1:33" s="4" customFormat="1" x14ac:dyDescent="0.1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4"/>
      <c r="M180" s="14"/>
      <c r="N180" s="18"/>
      <c r="O180" s="18"/>
      <c r="P180" s="18"/>
      <c r="Q180" s="18"/>
      <c r="R180" s="18"/>
      <c r="S180" s="18"/>
      <c r="T180" s="14"/>
      <c r="U180" s="14"/>
      <c r="V180" s="14"/>
      <c r="W180" s="14"/>
      <c r="X180" s="16"/>
      <c r="Y180" s="3"/>
      <c r="Z180" s="3"/>
      <c r="AA180" s="3"/>
      <c r="AC180" s="2"/>
      <c r="AD180" s="2"/>
      <c r="AE180" s="2"/>
      <c r="AF180" s="2"/>
      <c r="AG180" s="2"/>
    </row>
    <row r="181" spans="1:33" s="4" customFormat="1" x14ac:dyDescent="0.1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4"/>
      <c r="M181" s="14"/>
      <c r="N181" s="18"/>
      <c r="O181" s="18"/>
      <c r="P181" s="18"/>
      <c r="Q181" s="18"/>
      <c r="R181" s="18"/>
      <c r="S181" s="18"/>
      <c r="T181" s="14"/>
      <c r="U181" s="14"/>
      <c r="V181" s="14"/>
      <c r="W181" s="14"/>
      <c r="X181" s="16"/>
      <c r="Y181" s="3"/>
      <c r="Z181" s="3"/>
      <c r="AA181" s="3"/>
      <c r="AC181" s="2"/>
      <c r="AD181" s="2"/>
      <c r="AE181" s="2"/>
      <c r="AF181" s="2"/>
      <c r="AG181" s="2"/>
    </row>
    <row r="182" spans="1:33" s="4" customFormat="1" x14ac:dyDescent="0.1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4"/>
      <c r="M182" s="14"/>
      <c r="N182" s="18"/>
      <c r="O182" s="18"/>
      <c r="P182" s="18"/>
      <c r="Q182" s="18"/>
      <c r="R182" s="18"/>
      <c r="S182" s="18"/>
      <c r="T182" s="14"/>
      <c r="U182" s="14"/>
      <c r="V182" s="14"/>
      <c r="W182" s="14"/>
      <c r="X182" s="16"/>
      <c r="Y182" s="3"/>
      <c r="Z182" s="3"/>
      <c r="AA182" s="3"/>
      <c r="AC182" s="2"/>
      <c r="AD182" s="2"/>
      <c r="AE182" s="2"/>
      <c r="AF182" s="2"/>
      <c r="AG182" s="2"/>
    </row>
    <row r="183" spans="1:33" s="4" customFormat="1" x14ac:dyDescent="0.1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4"/>
      <c r="M183" s="14"/>
      <c r="N183" s="18"/>
      <c r="O183" s="18"/>
      <c r="P183" s="18"/>
      <c r="Q183" s="18"/>
      <c r="R183" s="18"/>
      <c r="S183" s="18"/>
      <c r="T183" s="14"/>
      <c r="U183" s="14"/>
      <c r="V183" s="14"/>
      <c r="W183" s="14"/>
      <c r="X183" s="16"/>
      <c r="Y183" s="3"/>
      <c r="Z183" s="3"/>
      <c r="AA183" s="3"/>
      <c r="AC183" s="2"/>
      <c r="AD183" s="2"/>
      <c r="AE183" s="2"/>
      <c r="AF183" s="2"/>
      <c r="AG183" s="2"/>
    </row>
    <row r="184" spans="1:33" s="4" customFormat="1" x14ac:dyDescent="0.1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4"/>
      <c r="M184" s="14"/>
      <c r="N184" s="18"/>
      <c r="O184" s="18"/>
      <c r="P184" s="18"/>
      <c r="Q184" s="18"/>
      <c r="R184" s="18"/>
      <c r="S184" s="18"/>
      <c r="T184" s="14"/>
      <c r="U184" s="14"/>
      <c r="V184" s="14"/>
      <c r="W184" s="14"/>
      <c r="X184" s="16"/>
      <c r="Y184" s="3"/>
      <c r="Z184" s="3"/>
      <c r="AA184" s="3"/>
      <c r="AB184" s="3"/>
      <c r="AC184" s="2"/>
      <c r="AD184" s="2"/>
      <c r="AE184" s="2"/>
      <c r="AF184" s="2"/>
      <c r="AG184" s="2"/>
    </row>
    <row r="185" spans="1:33" s="4" customFormat="1" x14ac:dyDescent="0.1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4"/>
      <c r="M185" s="14"/>
      <c r="N185" s="18"/>
      <c r="O185" s="18"/>
      <c r="P185" s="18"/>
      <c r="Q185" s="18"/>
      <c r="R185" s="18"/>
      <c r="S185" s="18"/>
      <c r="T185" s="14"/>
      <c r="U185" s="14"/>
      <c r="V185" s="14"/>
      <c r="W185" s="14"/>
      <c r="X185" s="16"/>
      <c r="Y185" s="3"/>
      <c r="Z185" s="3"/>
      <c r="AA185" s="3"/>
      <c r="AB185" s="3"/>
      <c r="AC185" s="2"/>
      <c r="AD185" s="2"/>
      <c r="AE185" s="2"/>
      <c r="AF185" s="2"/>
      <c r="AG185" s="2"/>
    </row>
    <row r="186" spans="1:33" x14ac:dyDescent="0.1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4"/>
      <c r="M186" s="14"/>
      <c r="N186" s="18"/>
      <c r="O186" s="18"/>
      <c r="P186" s="18"/>
      <c r="Q186" s="18"/>
      <c r="R186" s="18"/>
      <c r="S186" s="18"/>
      <c r="T186" s="14"/>
      <c r="U186" s="14"/>
      <c r="V186" s="14"/>
      <c r="W186" s="14"/>
      <c r="X186" s="16"/>
      <c r="Y186" s="3"/>
      <c r="Z186" s="3"/>
      <c r="AA186" s="3"/>
      <c r="AB186" s="3"/>
    </row>
    <row r="187" spans="1:33" x14ac:dyDescent="0.1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4"/>
      <c r="M187" s="14"/>
      <c r="N187" s="18"/>
      <c r="O187" s="18"/>
      <c r="P187" s="18"/>
      <c r="Q187" s="18"/>
      <c r="R187" s="18"/>
      <c r="S187" s="18"/>
      <c r="T187" s="14"/>
      <c r="U187" s="14"/>
      <c r="V187" s="14"/>
      <c r="W187" s="14"/>
      <c r="X187" s="16"/>
      <c r="Y187" s="3"/>
      <c r="Z187" s="3"/>
      <c r="AA187" s="3"/>
      <c r="AB187" s="3"/>
    </row>
    <row r="188" spans="1:33" x14ac:dyDescent="0.1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4"/>
      <c r="M188" s="14"/>
      <c r="N188" s="18"/>
      <c r="O188" s="18"/>
      <c r="P188" s="18"/>
      <c r="Q188" s="18"/>
      <c r="R188" s="18"/>
      <c r="S188" s="18"/>
      <c r="T188" s="14"/>
      <c r="U188" s="14"/>
      <c r="V188" s="14"/>
      <c r="W188" s="14"/>
      <c r="X188" s="16"/>
      <c r="Y188" s="3"/>
      <c r="Z188" s="3"/>
      <c r="AA188" s="3"/>
      <c r="AB188" s="3"/>
    </row>
    <row r="189" spans="1:33" x14ac:dyDescent="0.1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4"/>
      <c r="M189" s="14"/>
      <c r="N189" s="18"/>
      <c r="O189" s="18"/>
      <c r="P189" s="18"/>
      <c r="Q189" s="18"/>
      <c r="R189" s="18"/>
      <c r="S189" s="18"/>
      <c r="T189" s="14"/>
      <c r="U189" s="14"/>
      <c r="V189" s="14"/>
      <c r="W189" s="14"/>
      <c r="X189" s="16"/>
      <c r="AB189" s="3"/>
    </row>
    <row r="190" spans="1:33" x14ac:dyDescent="0.1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4"/>
      <c r="M190" s="14"/>
      <c r="N190" s="18"/>
      <c r="O190" s="18"/>
      <c r="P190" s="18"/>
      <c r="Q190" s="18"/>
      <c r="R190" s="18"/>
      <c r="S190" s="18"/>
      <c r="T190" s="14"/>
      <c r="U190" s="14"/>
      <c r="V190" s="14"/>
      <c r="W190" s="14"/>
      <c r="X190" s="16"/>
      <c r="AB190" s="3"/>
    </row>
    <row r="191" spans="1:33" x14ac:dyDescent="0.1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4"/>
      <c r="M191" s="14"/>
      <c r="N191" s="18"/>
      <c r="O191" s="18"/>
      <c r="P191" s="18"/>
      <c r="Q191" s="18"/>
      <c r="R191" s="18"/>
      <c r="S191" s="18"/>
      <c r="T191" s="14"/>
      <c r="U191" s="14"/>
      <c r="V191" s="14"/>
      <c r="W191" s="14"/>
      <c r="X191" s="16"/>
      <c r="AB191" s="3"/>
    </row>
    <row r="192" spans="1:33" x14ac:dyDescent="0.1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4"/>
      <c r="M192" s="14"/>
      <c r="N192" s="18"/>
      <c r="O192" s="18"/>
      <c r="P192" s="18"/>
      <c r="Q192" s="18"/>
      <c r="R192" s="18"/>
      <c r="S192" s="18"/>
      <c r="T192" s="14"/>
      <c r="U192" s="14"/>
      <c r="V192" s="14"/>
      <c r="W192" s="14"/>
      <c r="X192" s="16"/>
      <c r="AB192" s="3"/>
    </row>
    <row r="193" spans="1:28" x14ac:dyDescent="0.15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4"/>
      <c r="M193" s="14"/>
      <c r="N193" s="18"/>
      <c r="O193" s="18"/>
      <c r="P193" s="18"/>
      <c r="Q193" s="18"/>
      <c r="R193" s="18"/>
      <c r="S193" s="18"/>
      <c r="T193" s="14"/>
      <c r="U193" s="14"/>
      <c r="V193" s="14"/>
      <c r="W193" s="14"/>
      <c r="X193" s="17"/>
      <c r="AB193" s="3"/>
    </row>
    <row r="194" spans="1:28" x14ac:dyDescent="0.15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4"/>
      <c r="M194" s="14"/>
      <c r="N194" s="18"/>
      <c r="O194" s="18"/>
      <c r="P194" s="18"/>
      <c r="Q194" s="18"/>
      <c r="R194" s="18"/>
      <c r="S194" s="18"/>
      <c r="T194" s="14"/>
      <c r="U194" s="14"/>
      <c r="V194" s="14"/>
      <c r="W194" s="14"/>
      <c r="X194" s="17"/>
      <c r="AB194" s="3"/>
    </row>
    <row r="195" spans="1:28" x14ac:dyDescent="0.15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4"/>
      <c r="M195" s="14"/>
      <c r="N195" s="18"/>
      <c r="O195" s="18"/>
      <c r="P195" s="18"/>
      <c r="Q195" s="18"/>
      <c r="R195" s="18"/>
      <c r="S195" s="18"/>
      <c r="T195" s="14"/>
      <c r="U195" s="14"/>
      <c r="V195" s="14"/>
      <c r="W195" s="14"/>
      <c r="X195" s="17"/>
      <c r="AB195" s="3"/>
    </row>
    <row r="196" spans="1:28" x14ac:dyDescent="0.15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4"/>
      <c r="M196" s="14"/>
      <c r="N196" s="18"/>
      <c r="O196" s="18"/>
      <c r="P196" s="18"/>
      <c r="Q196" s="18"/>
      <c r="R196" s="18"/>
      <c r="S196" s="18"/>
      <c r="T196" s="14"/>
      <c r="U196" s="14"/>
      <c r="V196" s="14"/>
      <c r="W196" s="14"/>
      <c r="X196" s="17"/>
      <c r="AB196" s="3"/>
    </row>
    <row r="197" spans="1:28" x14ac:dyDescent="0.15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4"/>
      <c r="M197" s="14"/>
      <c r="N197" s="18"/>
      <c r="O197" s="18"/>
      <c r="P197" s="18"/>
      <c r="Q197" s="18"/>
      <c r="R197" s="18"/>
      <c r="S197" s="18"/>
      <c r="T197" s="14"/>
      <c r="U197" s="14"/>
      <c r="V197" s="14"/>
      <c r="W197" s="14"/>
      <c r="X197" s="17"/>
      <c r="AB197" s="3"/>
    </row>
    <row r="198" spans="1:28" x14ac:dyDescent="0.15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4"/>
      <c r="M198" s="14"/>
      <c r="N198" s="18"/>
      <c r="O198" s="18"/>
      <c r="P198" s="18"/>
      <c r="Q198" s="18"/>
      <c r="R198" s="18"/>
      <c r="S198" s="18"/>
      <c r="T198" s="14"/>
      <c r="U198" s="14"/>
      <c r="V198" s="14"/>
      <c r="W198" s="14"/>
      <c r="X198" s="17"/>
      <c r="AB198" s="3"/>
    </row>
    <row r="199" spans="1:28" x14ac:dyDescent="0.15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4"/>
      <c r="M199" s="14"/>
      <c r="N199" s="18"/>
      <c r="O199" s="18"/>
      <c r="P199" s="18"/>
      <c r="Q199" s="18"/>
      <c r="R199" s="18"/>
      <c r="S199" s="18"/>
      <c r="T199" s="14"/>
      <c r="U199" s="14"/>
      <c r="V199" s="14"/>
      <c r="W199" s="14"/>
      <c r="X199" s="17"/>
      <c r="AB199" s="3"/>
    </row>
    <row r="200" spans="1:28" x14ac:dyDescent="0.15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4"/>
      <c r="M200" s="14"/>
      <c r="N200" s="18"/>
      <c r="O200" s="18"/>
      <c r="P200" s="18"/>
      <c r="Q200" s="18"/>
      <c r="R200" s="18"/>
      <c r="S200" s="18"/>
      <c r="T200" s="14"/>
      <c r="U200" s="14"/>
      <c r="V200" s="14"/>
      <c r="W200" s="14"/>
      <c r="X200" s="17"/>
      <c r="AB200" s="3"/>
    </row>
    <row r="201" spans="1:28" x14ac:dyDescent="0.15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4"/>
      <c r="M201" s="14"/>
      <c r="N201" s="18"/>
      <c r="O201" s="18"/>
      <c r="P201" s="18"/>
      <c r="Q201" s="18"/>
      <c r="R201" s="18"/>
      <c r="S201" s="18"/>
      <c r="T201" s="14"/>
      <c r="U201" s="14"/>
      <c r="V201" s="14"/>
      <c r="W201" s="14"/>
      <c r="X201" s="17"/>
      <c r="AB201" s="3"/>
    </row>
    <row r="202" spans="1:28" x14ac:dyDescent="0.15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4"/>
      <c r="M202" s="14"/>
      <c r="N202" s="18"/>
      <c r="O202" s="18"/>
      <c r="P202" s="18"/>
      <c r="Q202" s="18"/>
      <c r="R202" s="18"/>
      <c r="S202" s="18"/>
      <c r="T202" s="14"/>
      <c r="U202" s="14"/>
      <c r="V202" s="14"/>
      <c r="W202" s="14"/>
      <c r="X202" s="17"/>
      <c r="AB202" s="3"/>
    </row>
    <row r="203" spans="1:28" x14ac:dyDescent="0.15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4"/>
      <c r="M203" s="14"/>
      <c r="N203" s="18"/>
      <c r="O203" s="18"/>
      <c r="P203" s="18"/>
      <c r="Q203" s="18"/>
      <c r="R203" s="18"/>
      <c r="S203" s="18"/>
      <c r="T203" s="14"/>
      <c r="U203" s="14"/>
      <c r="V203" s="14"/>
      <c r="W203" s="14"/>
      <c r="X203" s="17"/>
      <c r="AB203" s="3"/>
    </row>
    <row r="204" spans="1:28" x14ac:dyDescent="0.15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4"/>
      <c r="M204" s="14"/>
      <c r="N204" s="18"/>
      <c r="O204" s="18"/>
      <c r="P204" s="18"/>
      <c r="Q204" s="18"/>
      <c r="R204" s="18"/>
      <c r="S204" s="18"/>
      <c r="T204" s="14"/>
      <c r="U204" s="14"/>
      <c r="V204" s="14"/>
      <c r="W204" s="14"/>
      <c r="X204" s="17"/>
      <c r="AB204" s="3"/>
    </row>
    <row r="205" spans="1:28" x14ac:dyDescent="0.15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4"/>
      <c r="M205" s="14"/>
      <c r="N205" s="18"/>
      <c r="O205" s="18"/>
      <c r="P205" s="18"/>
      <c r="Q205" s="18"/>
      <c r="R205" s="18"/>
      <c r="S205" s="18"/>
      <c r="T205" s="14"/>
      <c r="U205" s="14"/>
      <c r="V205" s="14"/>
      <c r="W205" s="14"/>
      <c r="X205" s="17"/>
      <c r="AB205" s="3"/>
    </row>
    <row r="206" spans="1:28" x14ac:dyDescent="0.1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4"/>
      <c r="M206" s="14"/>
      <c r="N206" s="18"/>
      <c r="O206" s="18"/>
      <c r="P206" s="18"/>
      <c r="Q206" s="18"/>
      <c r="R206" s="18"/>
      <c r="S206" s="18"/>
      <c r="T206" s="14"/>
      <c r="U206" s="14"/>
      <c r="V206" s="14"/>
      <c r="W206" s="14"/>
      <c r="X206" s="16"/>
      <c r="AB206" s="3"/>
    </row>
    <row r="207" spans="1:28" x14ac:dyDescent="0.15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4"/>
      <c r="M207" s="14"/>
      <c r="N207" s="18"/>
      <c r="O207" s="18"/>
      <c r="P207" s="18"/>
      <c r="Q207" s="18"/>
      <c r="R207" s="18"/>
      <c r="S207" s="18"/>
      <c r="T207" s="14"/>
      <c r="U207" s="14"/>
      <c r="V207" s="14"/>
      <c r="W207" s="14"/>
      <c r="X207" s="17"/>
      <c r="AB207" s="3"/>
    </row>
    <row r="208" spans="1:28" x14ac:dyDescent="0.15">
      <c r="A208" s="38"/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14"/>
      <c r="M208" s="14"/>
      <c r="N208" s="18"/>
      <c r="O208" s="18"/>
      <c r="P208" s="18"/>
      <c r="Q208" s="18"/>
      <c r="R208" s="18"/>
      <c r="S208" s="18"/>
      <c r="T208" s="14"/>
      <c r="U208" s="14"/>
      <c r="V208" s="14"/>
      <c r="W208" s="14"/>
      <c r="X208" s="38"/>
      <c r="AB208" s="3"/>
    </row>
    <row r="209" spans="1:33" x14ac:dyDescent="0.15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4"/>
      <c r="M209" s="14"/>
      <c r="N209" s="18"/>
      <c r="O209" s="18"/>
      <c r="P209" s="18"/>
      <c r="Q209" s="18"/>
      <c r="R209" s="18"/>
      <c r="S209" s="18"/>
      <c r="T209" s="14"/>
      <c r="U209" s="14"/>
      <c r="V209" s="14"/>
      <c r="W209" s="14"/>
      <c r="X209" s="17"/>
      <c r="AB209" s="3"/>
    </row>
    <row r="210" spans="1:33" x14ac:dyDescent="0.15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4"/>
      <c r="M210" s="14"/>
      <c r="N210" s="18"/>
      <c r="O210" s="18"/>
      <c r="P210" s="18"/>
      <c r="Q210" s="18"/>
      <c r="R210" s="18"/>
      <c r="S210" s="18"/>
      <c r="T210" s="14"/>
      <c r="U210" s="14"/>
      <c r="V210" s="14"/>
      <c r="W210" s="14"/>
      <c r="X210" s="17"/>
      <c r="AB210" s="3"/>
    </row>
    <row r="211" spans="1:33" x14ac:dyDescent="0.15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4"/>
      <c r="M211" s="14"/>
      <c r="N211" s="18"/>
      <c r="O211" s="18"/>
      <c r="P211" s="18"/>
      <c r="Q211" s="18"/>
      <c r="R211" s="18"/>
      <c r="S211" s="18"/>
      <c r="T211" s="14"/>
      <c r="U211" s="14"/>
      <c r="V211" s="14"/>
      <c r="W211" s="14"/>
      <c r="X211" s="17"/>
      <c r="AB211" s="3"/>
    </row>
    <row r="212" spans="1:33" x14ac:dyDescent="0.15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4"/>
      <c r="M212" s="14"/>
      <c r="N212" s="18"/>
      <c r="O212" s="18"/>
      <c r="P212" s="18"/>
      <c r="Q212" s="18"/>
      <c r="R212" s="18"/>
      <c r="S212" s="18"/>
      <c r="T212" s="14"/>
      <c r="U212" s="14"/>
      <c r="V212" s="14"/>
      <c r="W212" s="14"/>
      <c r="X212" s="17"/>
      <c r="AB212" s="3"/>
    </row>
    <row r="213" spans="1:33" x14ac:dyDescent="0.1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4"/>
      <c r="M213" s="14"/>
      <c r="N213" s="18"/>
      <c r="O213" s="18"/>
      <c r="P213" s="18"/>
      <c r="Q213" s="18"/>
      <c r="R213" s="18"/>
      <c r="S213" s="18"/>
      <c r="T213" s="14"/>
      <c r="U213" s="14"/>
      <c r="V213" s="14"/>
      <c r="W213" s="14"/>
      <c r="X213" s="16"/>
    </row>
    <row r="214" spans="1:33" x14ac:dyDescent="0.1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4"/>
      <c r="M214" s="14"/>
      <c r="N214" s="18"/>
      <c r="O214" s="18"/>
      <c r="P214" s="18"/>
      <c r="Q214" s="18"/>
      <c r="R214" s="18"/>
      <c r="S214" s="18"/>
      <c r="T214" s="14"/>
      <c r="U214" s="14"/>
      <c r="V214" s="14"/>
      <c r="W214" s="14"/>
      <c r="X214" s="16"/>
    </row>
    <row r="215" spans="1:33" x14ac:dyDescent="0.1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4"/>
      <c r="M215" s="14"/>
      <c r="N215" s="18"/>
      <c r="O215" s="18"/>
      <c r="P215" s="18"/>
      <c r="Q215" s="18"/>
      <c r="R215" s="18"/>
      <c r="S215" s="18"/>
      <c r="T215" s="14"/>
      <c r="U215" s="14"/>
      <c r="V215" s="14"/>
      <c r="W215" s="14"/>
      <c r="X215" s="16"/>
    </row>
    <row r="216" spans="1:33" x14ac:dyDescent="0.1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4"/>
      <c r="M216" s="14"/>
      <c r="N216" s="18"/>
      <c r="O216" s="18"/>
      <c r="P216" s="18"/>
      <c r="Q216" s="18"/>
      <c r="R216" s="18"/>
      <c r="S216" s="18"/>
      <c r="T216" s="14"/>
      <c r="U216" s="14"/>
      <c r="V216" s="14"/>
      <c r="W216" s="14"/>
      <c r="X216" s="16"/>
    </row>
    <row r="217" spans="1:33" x14ac:dyDescent="0.1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4"/>
      <c r="M217" s="14"/>
      <c r="N217" s="18"/>
      <c r="O217" s="18"/>
      <c r="P217" s="18"/>
      <c r="Q217" s="18"/>
      <c r="R217" s="18"/>
      <c r="S217" s="18"/>
      <c r="T217" s="14"/>
      <c r="U217" s="14"/>
      <c r="V217" s="14"/>
      <c r="W217" s="14"/>
      <c r="X217" s="16"/>
    </row>
    <row r="218" spans="1:33" s="4" customFormat="1" x14ac:dyDescent="0.1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4"/>
      <c r="M218" s="14"/>
      <c r="N218" s="18"/>
      <c r="O218" s="18"/>
      <c r="P218" s="18"/>
      <c r="Q218" s="18"/>
      <c r="R218" s="18"/>
      <c r="S218" s="18"/>
      <c r="T218" s="14"/>
      <c r="U218" s="14"/>
      <c r="V218" s="14"/>
      <c r="W218" s="14"/>
      <c r="X218" s="16"/>
      <c r="AC218" s="2"/>
      <c r="AD218" s="2"/>
      <c r="AE218" s="2"/>
      <c r="AF218" s="2"/>
      <c r="AG218" s="2"/>
    </row>
    <row r="219" spans="1:33" s="4" customFormat="1" x14ac:dyDescent="0.1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4"/>
      <c r="M219" s="14"/>
      <c r="N219" s="18"/>
      <c r="O219" s="18"/>
      <c r="P219" s="18"/>
      <c r="Q219" s="18"/>
      <c r="R219" s="18"/>
      <c r="S219" s="18"/>
      <c r="T219" s="14"/>
      <c r="U219" s="14"/>
      <c r="V219" s="14"/>
      <c r="W219" s="14"/>
      <c r="X219" s="16"/>
      <c r="AC219" s="2"/>
      <c r="AD219" s="2"/>
      <c r="AE219" s="2"/>
      <c r="AF219" s="2"/>
      <c r="AG219" s="2"/>
    </row>
    <row r="220" spans="1:33" s="4" customFormat="1" x14ac:dyDescent="0.1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4"/>
      <c r="M220" s="14"/>
      <c r="N220" s="18"/>
      <c r="O220" s="18"/>
      <c r="P220" s="18"/>
      <c r="Q220" s="18"/>
      <c r="R220" s="18"/>
      <c r="S220" s="18"/>
      <c r="T220" s="14"/>
      <c r="U220" s="14"/>
      <c r="V220" s="14"/>
      <c r="W220" s="14"/>
      <c r="X220" s="16"/>
      <c r="AC220" s="2"/>
      <c r="AD220" s="2"/>
      <c r="AE220" s="2"/>
      <c r="AF220" s="2"/>
      <c r="AG220" s="2"/>
    </row>
    <row r="221" spans="1:33" s="4" customFormat="1" x14ac:dyDescent="0.1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4"/>
      <c r="M221" s="14"/>
      <c r="N221" s="18"/>
      <c r="O221" s="18"/>
      <c r="P221" s="18"/>
      <c r="Q221" s="18"/>
      <c r="R221" s="18"/>
      <c r="S221" s="18"/>
      <c r="T221" s="14"/>
      <c r="U221" s="14"/>
      <c r="V221" s="14"/>
      <c r="W221" s="14"/>
      <c r="X221" s="16"/>
      <c r="AC221" s="2"/>
      <c r="AD221" s="2"/>
      <c r="AE221" s="2"/>
      <c r="AF221" s="2"/>
      <c r="AG221" s="2"/>
    </row>
    <row r="222" spans="1:33" s="4" customFormat="1" x14ac:dyDescent="0.1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4"/>
      <c r="M222" s="14"/>
      <c r="N222" s="18"/>
      <c r="O222" s="18"/>
      <c r="P222" s="18"/>
      <c r="Q222" s="18"/>
      <c r="R222" s="18"/>
      <c r="S222" s="18"/>
      <c r="T222" s="14"/>
      <c r="U222" s="14"/>
      <c r="V222" s="14"/>
      <c r="W222" s="14"/>
      <c r="X222" s="16"/>
      <c r="AC222" s="2"/>
      <c r="AD222" s="2"/>
      <c r="AE222" s="2"/>
      <c r="AF222" s="2"/>
      <c r="AG222" s="2"/>
    </row>
    <row r="223" spans="1:33" s="4" customFormat="1" x14ac:dyDescent="0.1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4"/>
      <c r="M223" s="14"/>
      <c r="N223" s="18"/>
      <c r="O223" s="18"/>
      <c r="P223" s="18"/>
      <c r="Q223" s="18"/>
      <c r="R223" s="18"/>
      <c r="S223" s="18"/>
      <c r="T223" s="14"/>
      <c r="U223" s="14"/>
      <c r="V223" s="14"/>
      <c r="W223" s="14"/>
      <c r="X223" s="16"/>
      <c r="AC223" s="2"/>
      <c r="AD223" s="2"/>
      <c r="AE223" s="2"/>
      <c r="AF223" s="2"/>
      <c r="AG223" s="2"/>
    </row>
    <row r="224" spans="1:33" s="4" customFormat="1" x14ac:dyDescent="0.1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4"/>
      <c r="M224" s="14"/>
      <c r="N224" s="18"/>
      <c r="O224" s="18"/>
      <c r="P224" s="18"/>
      <c r="Q224" s="18"/>
      <c r="R224" s="18"/>
      <c r="S224" s="18"/>
      <c r="T224" s="14"/>
      <c r="U224" s="14"/>
      <c r="V224" s="14"/>
      <c r="W224" s="14"/>
      <c r="X224" s="16"/>
      <c r="AC224" s="2"/>
      <c r="AD224" s="2"/>
      <c r="AE224" s="2"/>
      <c r="AF224" s="2"/>
      <c r="AG224" s="2"/>
    </row>
    <row r="225" spans="1:33" s="4" customFormat="1" x14ac:dyDescent="0.1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4"/>
      <c r="M225" s="14"/>
      <c r="N225" s="18"/>
      <c r="O225" s="18"/>
      <c r="P225" s="18"/>
      <c r="Q225" s="18"/>
      <c r="R225" s="18"/>
      <c r="S225" s="18"/>
      <c r="T225" s="14"/>
      <c r="U225" s="14"/>
      <c r="V225" s="14"/>
      <c r="W225" s="14"/>
      <c r="X225" s="16"/>
      <c r="AC225" s="2"/>
      <c r="AD225" s="2"/>
      <c r="AE225" s="2"/>
      <c r="AF225" s="2"/>
      <c r="AG225" s="2"/>
    </row>
    <row r="226" spans="1:33" s="4" customFormat="1" x14ac:dyDescent="0.1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4"/>
      <c r="M226" s="14"/>
      <c r="N226" s="18"/>
      <c r="O226" s="18"/>
      <c r="P226" s="18"/>
      <c r="Q226" s="18"/>
      <c r="R226" s="18"/>
      <c r="S226" s="18"/>
      <c r="T226" s="14"/>
      <c r="U226" s="14"/>
      <c r="V226" s="14"/>
      <c r="W226" s="14"/>
      <c r="X226" s="16"/>
      <c r="AC226" s="2"/>
      <c r="AD226" s="2"/>
      <c r="AE226" s="2"/>
      <c r="AF226" s="2"/>
      <c r="AG226" s="2"/>
    </row>
    <row r="227" spans="1:33" s="4" customFormat="1" x14ac:dyDescent="0.15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4"/>
      <c r="M227" s="14"/>
      <c r="N227" s="18"/>
      <c r="O227" s="18"/>
      <c r="P227" s="18"/>
      <c r="Q227" s="18"/>
      <c r="R227" s="18"/>
      <c r="S227" s="18"/>
      <c r="T227" s="14"/>
      <c r="U227" s="14"/>
      <c r="V227" s="14"/>
      <c r="W227" s="14"/>
      <c r="X227" s="16"/>
      <c r="AC227" s="2"/>
      <c r="AD227" s="2"/>
      <c r="AE227" s="2"/>
      <c r="AF227" s="2"/>
      <c r="AG227" s="2"/>
    </row>
    <row r="228" spans="1:33" s="4" customFormat="1" x14ac:dyDescent="0.15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4"/>
      <c r="M228" s="14"/>
      <c r="N228" s="18"/>
      <c r="O228" s="18"/>
      <c r="P228" s="18"/>
      <c r="Q228" s="18"/>
      <c r="R228" s="18"/>
      <c r="S228" s="18"/>
      <c r="T228" s="14"/>
      <c r="U228" s="14"/>
      <c r="V228" s="14"/>
      <c r="W228" s="14"/>
      <c r="X228" s="16"/>
      <c r="AC228" s="2"/>
      <c r="AD228" s="2"/>
      <c r="AE228" s="2"/>
      <c r="AF228" s="2"/>
      <c r="AG228" s="2"/>
    </row>
    <row r="229" spans="1:33" s="4" customFormat="1" x14ac:dyDescent="0.15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4"/>
      <c r="M229" s="14"/>
      <c r="N229" s="18"/>
      <c r="O229" s="18"/>
      <c r="P229" s="18"/>
      <c r="Q229" s="18"/>
      <c r="R229" s="18"/>
      <c r="S229" s="18"/>
      <c r="T229" s="14"/>
      <c r="U229" s="14"/>
      <c r="V229" s="14"/>
      <c r="W229" s="14"/>
      <c r="X229" s="16"/>
      <c r="AC229" s="2"/>
      <c r="AD229" s="2"/>
      <c r="AE229" s="2"/>
      <c r="AF229" s="2"/>
      <c r="AG229" s="2"/>
    </row>
    <row r="230" spans="1:33" s="4" customFormat="1" x14ac:dyDescent="0.1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4"/>
      <c r="M230" s="14"/>
      <c r="N230" s="18"/>
      <c r="O230" s="18"/>
      <c r="P230" s="18"/>
      <c r="Q230" s="18"/>
      <c r="R230" s="18"/>
      <c r="S230" s="18"/>
      <c r="T230" s="14"/>
      <c r="U230" s="14"/>
      <c r="V230" s="14"/>
      <c r="W230" s="14"/>
      <c r="X230" s="16"/>
      <c r="AC230" s="2"/>
      <c r="AD230" s="2"/>
      <c r="AE230" s="2"/>
      <c r="AF230" s="2"/>
      <c r="AG230" s="2"/>
    </row>
    <row r="231" spans="1:33" s="4" customFormat="1" x14ac:dyDescent="0.1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4"/>
      <c r="M231" s="14"/>
      <c r="N231" s="18"/>
      <c r="O231" s="18"/>
      <c r="P231" s="18"/>
      <c r="Q231" s="18"/>
      <c r="R231" s="18"/>
      <c r="S231" s="18"/>
      <c r="T231" s="14"/>
      <c r="U231" s="14"/>
      <c r="V231" s="14"/>
      <c r="W231" s="14"/>
      <c r="X231" s="16"/>
      <c r="AC231" s="2"/>
      <c r="AD231" s="2"/>
      <c r="AE231" s="2"/>
      <c r="AF231" s="2"/>
      <c r="AG231" s="2"/>
    </row>
    <row r="232" spans="1:33" s="4" customFormat="1" x14ac:dyDescent="0.1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4"/>
      <c r="M232" s="14"/>
      <c r="N232" s="18"/>
      <c r="O232" s="18"/>
      <c r="P232" s="18"/>
      <c r="Q232" s="18"/>
      <c r="R232" s="18"/>
      <c r="S232" s="18"/>
      <c r="T232" s="14"/>
      <c r="U232" s="14"/>
      <c r="V232" s="14"/>
      <c r="W232" s="14"/>
      <c r="X232" s="16"/>
      <c r="AC232" s="2"/>
      <c r="AD232" s="2"/>
      <c r="AE232" s="2"/>
      <c r="AF232" s="2"/>
      <c r="AG232" s="2"/>
    </row>
    <row r="233" spans="1:33" s="4" customFormat="1" x14ac:dyDescent="0.1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4"/>
      <c r="M233" s="14"/>
      <c r="N233" s="18"/>
      <c r="O233" s="18"/>
      <c r="P233" s="18"/>
      <c r="Q233" s="18"/>
      <c r="R233" s="18"/>
      <c r="S233" s="18"/>
      <c r="T233" s="14"/>
      <c r="U233" s="14"/>
      <c r="V233" s="14"/>
      <c r="W233" s="14"/>
      <c r="X233" s="16"/>
      <c r="AC233" s="2"/>
      <c r="AD233" s="2"/>
      <c r="AE233" s="2"/>
      <c r="AF233" s="2"/>
      <c r="AG233" s="2"/>
    </row>
    <row r="234" spans="1:33" s="4" customFormat="1" x14ac:dyDescent="0.1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4"/>
      <c r="M234" s="14"/>
      <c r="N234" s="18"/>
      <c r="O234" s="18"/>
      <c r="P234" s="18"/>
      <c r="Q234" s="18"/>
      <c r="R234" s="18"/>
      <c r="S234" s="18"/>
      <c r="T234" s="14"/>
      <c r="U234" s="14"/>
      <c r="V234" s="14"/>
      <c r="W234" s="14"/>
      <c r="X234" s="16"/>
      <c r="AC234" s="2"/>
      <c r="AD234" s="2"/>
      <c r="AE234" s="2"/>
      <c r="AF234" s="2"/>
      <c r="AG234" s="2"/>
    </row>
    <row r="235" spans="1:33" s="4" customFormat="1" x14ac:dyDescent="0.1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4"/>
      <c r="M235" s="14"/>
      <c r="N235" s="18"/>
      <c r="O235" s="18"/>
      <c r="P235" s="18"/>
      <c r="Q235" s="18"/>
      <c r="R235" s="18"/>
      <c r="S235" s="18"/>
      <c r="T235" s="14"/>
      <c r="U235" s="14"/>
      <c r="V235" s="14"/>
      <c r="W235" s="14"/>
      <c r="X235" s="16"/>
      <c r="AC235" s="2"/>
      <c r="AD235" s="2"/>
      <c r="AE235" s="2"/>
      <c r="AF235" s="2"/>
      <c r="AG235" s="2"/>
    </row>
    <row r="236" spans="1:33" s="4" customFormat="1" x14ac:dyDescent="0.1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4"/>
      <c r="M236" s="14"/>
      <c r="N236" s="18"/>
      <c r="O236" s="18"/>
      <c r="P236" s="18"/>
      <c r="Q236" s="18"/>
      <c r="R236" s="18"/>
      <c r="S236" s="18"/>
      <c r="T236" s="14"/>
      <c r="U236" s="14"/>
      <c r="V236" s="14"/>
      <c r="W236" s="14"/>
      <c r="X236" s="16"/>
      <c r="AC236" s="2"/>
      <c r="AD236" s="2"/>
      <c r="AE236" s="2"/>
      <c r="AF236" s="2"/>
      <c r="AG236" s="2"/>
    </row>
    <row r="237" spans="1:33" s="4" customFormat="1" x14ac:dyDescent="0.15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4"/>
      <c r="M237" s="14"/>
      <c r="N237" s="18"/>
      <c r="O237" s="18"/>
      <c r="P237" s="18"/>
      <c r="Q237" s="18"/>
      <c r="R237" s="18"/>
      <c r="S237" s="18"/>
      <c r="T237" s="14"/>
      <c r="U237" s="14"/>
      <c r="V237" s="14"/>
      <c r="W237" s="14"/>
      <c r="X237" s="16"/>
      <c r="AC237" s="2"/>
      <c r="AD237" s="2"/>
      <c r="AE237" s="2"/>
      <c r="AF237" s="2"/>
      <c r="AG237" s="2"/>
    </row>
    <row r="238" spans="1:33" s="4" customFormat="1" x14ac:dyDescent="0.15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4"/>
      <c r="M238" s="14"/>
      <c r="N238" s="18"/>
      <c r="O238" s="18"/>
      <c r="P238" s="18"/>
      <c r="Q238" s="18"/>
      <c r="R238" s="18"/>
      <c r="S238" s="18"/>
      <c r="T238" s="14"/>
      <c r="U238" s="14"/>
      <c r="V238" s="14"/>
      <c r="W238" s="14"/>
      <c r="X238" s="16"/>
      <c r="AC238" s="2"/>
      <c r="AD238" s="2"/>
      <c r="AE238" s="2"/>
      <c r="AF238" s="2"/>
      <c r="AG238" s="2"/>
    </row>
    <row r="239" spans="1:33" s="4" customFormat="1" x14ac:dyDescent="0.15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4"/>
      <c r="M239" s="14"/>
      <c r="N239" s="18"/>
      <c r="O239" s="18"/>
      <c r="P239" s="18"/>
      <c r="Q239" s="18"/>
      <c r="R239" s="18"/>
      <c r="S239" s="18"/>
      <c r="T239" s="14"/>
      <c r="U239" s="14"/>
      <c r="V239" s="14"/>
      <c r="W239" s="14"/>
      <c r="X239" s="16"/>
      <c r="AC239" s="2"/>
      <c r="AD239" s="2"/>
      <c r="AE239" s="2"/>
      <c r="AF239" s="2"/>
      <c r="AG239" s="2"/>
    </row>
    <row r="240" spans="1:33" s="4" customFormat="1" x14ac:dyDescent="0.15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4"/>
      <c r="M240" s="14"/>
      <c r="N240" s="18"/>
      <c r="O240" s="18"/>
      <c r="P240" s="18"/>
      <c r="Q240" s="18"/>
      <c r="R240" s="18"/>
      <c r="S240" s="18"/>
      <c r="T240" s="14"/>
      <c r="U240" s="14"/>
      <c r="V240" s="14"/>
      <c r="W240" s="14"/>
      <c r="X240" s="16"/>
      <c r="AC240" s="2"/>
      <c r="AD240" s="2"/>
      <c r="AE240" s="2"/>
      <c r="AF240" s="2"/>
      <c r="AG240" s="2"/>
    </row>
    <row r="241" spans="1:33" s="4" customFormat="1" x14ac:dyDescent="0.15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4"/>
      <c r="M241" s="14"/>
      <c r="N241" s="18"/>
      <c r="O241" s="18"/>
      <c r="P241" s="18"/>
      <c r="Q241" s="18"/>
      <c r="R241" s="18"/>
      <c r="S241" s="18"/>
      <c r="T241" s="14"/>
      <c r="U241" s="14"/>
      <c r="V241" s="14"/>
      <c r="W241" s="14"/>
      <c r="X241" s="16"/>
      <c r="AC241" s="2"/>
      <c r="AD241" s="2"/>
      <c r="AE241" s="2"/>
      <c r="AF241" s="2"/>
      <c r="AG241" s="2"/>
    </row>
    <row r="242" spans="1:33" s="4" customFormat="1" x14ac:dyDescent="0.15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4"/>
      <c r="M242" s="14"/>
      <c r="N242" s="18"/>
      <c r="O242" s="18"/>
      <c r="P242" s="18"/>
      <c r="Q242" s="18"/>
      <c r="R242" s="18"/>
      <c r="S242" s="18"/>
      <c r="T242" s="14"/>
      <c r="U242" s="14"/>
      <c r="V242" s="14"/>
      <c r="W242" s="14"/>
      <c r="X242" s="16"/>
      <c r="AC242" s="2"/>
      <c r="AD242" s="2"/>
      <c r="AE242" s="2"/>
      <c r="AF242" s="2"/>
      <c r="AG242" s="2"/>
    </row>
    <row r="243" spans="1:33" s="4" customFormat="1" x14ac:dyDescent="0.15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4"/>
      <c r="M243" s="14"/>
      <c r="N243" s="18"/>
      <c r="O243" s="18"/>
      <c r="P243" s="18"/>
      <c r="Q243" s="18"/>
      <c r="R243" s="18"/>
      <c r="S243" s="18"/>
      <c r="T243" s="14"/>
      <c r="U243" s="14"/>
      <c r="V243" s="14"/>
      <c r="W243" s="14"/>
      <c r="X243" s="16"/>
      <c r="AC243" s="2"/>
      <c r="AD243" s="2"/>
      <c r="AE243" s="2"/>
      <c r="AF243" s="2"/>
      <c r="AG243" s="2"/>
    </row>
    <row r="244" spans="1:33" s="4" customFormat="1" x14ac:dyDescent="0.15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4"/>
      <c r="M244" s="14"/>
      <c r="N244" s="18"/>
      <c r="O244" s="18"/>
      <c r="P244" s="18"/>
      <c r="Q244" s="18"/>
      <c r="R244" s="18"/>
      <c r="S244" s="18"/>
      <c r="T244" s="14"/>
      <c r="U244" s="14"/>
      <c r="V244" s="14"/>
      <c r="W244" s="14"/>
      <c r="X244" s="16"/>
      <c r="AC244" s="2"/>
      <c r="AD244" s="2"/>
      <c r="AE244" s="2"/>
      <c r="AF244" s="2"/>
      <c r="AG244" s="2"/>
    </row>
    <row r="245" spans="1:33" s="4" customFormat="1" x14ac:dyDescent="0.1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4"/>
      <c r="M245" s="14"/>
      <c r="N245" s="18"/>
      <c r="O245" s="18"/>
      <c r="P245" s="18"/>
      <c r="Q245" s="18"/>
      <c r="R245" s="18"/>
      <c r="S245" s="18"/>
      <c r="T245" s="14"/>
      <c r="U245" s="14"/>
      <c r="V245" s="14"/>
      <c r="W245" s="14"/>
      <c r="X245" s="16"/>
      <c r="AC245" s="2"/>
      <c r="AD245" s="2"/>
      <c r="AE245" s="2"/>
      <c r="AF245" s="2"/>
      <c r="AG245" s="2"/>
    </row>
    <row r="246" spans="1:33" s="4" customFormat="1" x14ac:dyDescent="0.15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4"/>
      <c r="M246" s="14"/>
      <c r="N246" s="18"/>
      <c r="O246" s="18"/>
      <c r="P246" s="18"/>
      <c r="Q246" s="18"/>
      <c r="R246" s="18"/>
      <c r="S246" s="18"/>
      <c r="T246" s="14"/>
      <c r="U246" s="14"/>
      <c r="V246" s="14"/>
      <c r="W246" s="14"/>
      <c r="X246" s="16"/>
      <c r="AC246" s="2"/>
      <c r="AD246" s="2"/>
      <c r="AE246" s="2"/>
      <c r="AF246" s="2"/>
      <c r="AG246" s="2"/>
    </row>
    <row r="247" spans="1:33" s="4" customFormat="1" x14ac:dyDescent="0.15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4"/>
      <c r="M247" s="14"/>
      <c r="N247" s="18"/>
      <c r="O247" s="18"/>
      <c r="P247" s="18"/>
      <c r="Q247" s="18"/>
      <c r="R247" s="18"/>
      <c r="S247" s="18"/>
      <c r="T247" s="14"/>
      <c r="U247" s="14"/>
      <c r="V247" s="14"/>
      <c r="W247" s="14"/>
      <c r="X247" s="16"/>
      <c r="AC247" s="2"/>
      <c r="AD247" s="2"/>
      <c r="AE247" s="2"/>
      <c r="AF247" s="2"/>
      <c r="AG247" s="2"/>
    </row>
    <row r="248" spans="1:33" s="4" customFormat="1" x14ac:dyDescent="0.15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4"/>
      <c r="M248" s="14"/>
      <c r="N248" s="18"/>
      <c r="O248" s="18"/>
      <c r="P248" s="18"/>
      <c r="Q248" s="18"/>
      <c r="R248" s="18"/>
      <c r="S248" s="18"/>
      <c r="T248" s="14"/>
      <c r="U248" s="14"/>
      <c r="V248" s="14"/>
      <c r="W248" s="14"/>
      <c r="X248" s="16"/>
      <c r="AC248" s="2"/>
      <c r="AD248" s="2"/>
      <c r="AE248" s="2"/>
      <c r="AF248" s="2"/>
      <c r="AG248" s="2"/>
    </row>
    <row r="249" spans="1:33" s="4" customFormat="1" x14ac:dyDescent="0.15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4"/>
      <c r="M249" s="14"/>
      <c r="N249" s="18"/>
      <c r="O249" s="18"/>
      <c r="P249" s="18"/>
      <c r="Q249" s="18"/>
      <c r="R249" s="18"/>
      <c r="S249" s="18"/>
      <c r="T249" s="14"/>
      <c r="U249" s="14"/>
      <c r="V249" s="14"/>
      <c r="W249" s="14"/>
      <c r="X249" s="16"/>
      <c r="AC249" s="2"/>
      <c r="AD249" s="2"/>
      <c r="AE249" s="2"/>
      <c r="AF249" s="2"/>
      <c r="AG249" s="2"/>
    </row>
    <row r="250" spans="1:33" s="4" customFormat="1" x14ac:dyDescent="0.15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4"/>
      <c r="M250" s="14"/>
      <c r="N250" s="18"/>
      <c r="O250" s="18"/>
      <c r="P250" s="18"/>
      <c r="Q250" s="18"/>
      <c r="R250" s="18"/>
      <c r="S250" s="18"/>
      <c r="T250" s="14"/>
      <c r="U250" s="14"/>
      <c r="V250" s="14"/>
      <c r="W250" s="14"/>
      <c r="X250" s="16"/>
      <c r="AC250" s="2"/>
      <c r="AD250" s="2"/>
      <c r="AE250" s="2"/>
      <c r="AF250" s="2"/>
      <c r="AG250" s="2"/>
    </row>
    <row r="251" spans="1:33" s="4" customFormat="1" x14ac:dyDescent="0.15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4"/>
      <c r="M251" s="14"/>
      <c r="N251" s="18"/>
      <c r="O251" s="18"/>
      <c r="P251" s="18"/>
      <c r="Q251" s="18"/>
      <c r="R251" s="18"/>
      <c r="S251" s="18"/>
      <c r="T251" s="14"/>
      <c r="U251" s="14"/>
      <c r="V251" s="14"/>
      <c r="W251" s="14"/>
      <c r="X251" s="16"/>
      <c r="AC251" s="2"/>
      <c r="AD251" s="2"/>
      <c r="AE251" s="2"/>
      <c r="AF251" s="2"/>
      <c r="AG251" s="2"/>
    </row>
    <row r="252" spans="1:33" s="4" customFormat="1" x14ac:dyDescent="0.15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4"/>
      <c r="M252" s="14"/>
      <c r="N252" s="18"/>
      <c r="O252" s="18"/>
      <c r="P252" s="18"/>
      <c r="Q252" s="18"/>
      <c r="R252" s="18"/>
      <c r="S252" s="18"/>
      <c r="T252" s="14"/>
      <c r="U252" s="14"/>
      <c r="V252" s="14"/>
      <c r="W252" s="14"/>
      <c r="X252" s="16"/>
      <c r="AC252" s="2"/>
      <c r="AD252" s="2"/>
      <c r="AE252" s="2"/>
      <c r="AF252" s="2"/>
      <c r="AG252" s="2"/>
    </row>
    <row r="253" spans="1:33" s="4" customFormat="1" x14ac:dyDescent="0.15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4"/>
      <c r="M253" s="14"/>
      <c r="N253" s="18"/>
      <c r="O253" s="18"/>
      <c r="P253" s="18"/>
      <c r="Q253" s="18"/>
      <c r="R253" s="18"/>
      <c r="S253" s="18"/>
      <c r="T253" s="14"/>
      <c r="U253" s="14"/>
      <c r="V253" s="14"/>
      <c r="W253" s="14"/>
      <c r="X253" s="16"/>
      <c r="AC253" s="2"/>
      <c r="AD253" s="2"/>
      <c r="AE253" s="2"/>
      <c r="AF253" s="2"/>
      <c r="AG253" s="2"/>
    </row>
    <row r="254" spans="1:33" s="4" customFormat="1" x14ac:dyDescent="0.15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4"/>
      <c r="M254" s="14"/>
      <c r="N254" s="18"/>
      <c r="O254" s="18"/>
      <c r="P254" s="18"/>
      <c r="Q254" s="18"/>
      <c r="R254" s="18"/>
      <c r="S254" s="18"/>
      <c r="T254" s="14"/>
      <c r="U254" s="14"/>
      <c r="V254" s="14"/>
      <c r="W254" s="14"/>
      <c r="X254" s="16"/>
      <c r="AC254" s="2"/>
      <c r="AD254" s="2"/>
      <c r="AE254" s="2"/>
      <c r="AF254" s="2"/>
      <c r="AG254" s="2"/>
    </row>
    <row r="255" spans="1:33" s="4" customFormat="1" x14ac:dyDescent="0.1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4"/>
      <c r="M255" s="14"/>
      <c r="N255" s="18"/>
      <c r="O255" s="18"/>
      <c r="P255" s="18"/>
      <c r="Q255" s="18"/>
      <c r="R255" s="18"/>
      <c r="S255" s="18"/>
      <c r="T255" s="14"/>
      <c r="U255" s="14"/>
      <c r="V255" s="14"/>
      <c r="W255" s="14"/>
      <c r="X255" s="16"/>
      <c r="AC255" s="2"/>
      <c r="AD255" s="2"/>
      <c r="AE255" s="2"/>
      <c r="AF255" s="2"/>
      <c r="AG255" s="2"/>
    </row>
    <row r="256" spans="1:33" s="4" customFormat="1" x14ac:dyDescent="0.15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4"/>
      <c r="M256" s="14"/>
      <c r="N256" s="18"/>
      <c r="O256" s="18"/>
      <c r="P256" s="18"/>
      <c r="Q256" s="18"/>
      <c r="R256" s="18"/>
      <c r="S256" s="18"/>
      <c r="T256" s="14"/>
      <c r="U256" s="14"/>
      <c r="V256" s="14"/>
      <c r="W256" s="14"/>
      <c r="X256" s="16"/>
      <c r="AC256" s="2"/>
      <c r="AD256" s="2"/>
      <c r="AE256" s="2"/>
      <c r="AF256" s="2"/>
      <c r="AG256" s="2"/>
    </row>
    <row r="257" spans="1:33" s="4" customFormat="1" x14ac:dyDescent="0.15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4"/>
      <c r="M257" s="14"/>
      <c r="N257" s="18"/>
      <c r="O257" s="18"/>
      <c r="P257" s="18"/>
      <c r="Q257" s="18"/>
      <c r="R257" s="18"/>
      <c r="S257" s="18"/>
      <c r="T257" s="14"/>
      <c r="U257" s="14"/>
      <c r="V257" s="14"/>
      <c r="W257" s="14"/>
      <c r="X257" s="16"/>
      <c r="AC257" s="2"/>
      <c r="AD257" s="2"/>
      <c r="AE257" s="2"/>
      <c r="AF257" s="2"/>
      <c r="AG257" s="2"/>
    </row>
    <row r="258" spans="1:33" s="4" customFormat="1" x14ac:dyDescent="0.15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4"/>
      <c r="M258" s="14"/>
      <c r="N258" s="18"/>
      <c r="O258" s="18"/>
      <c r="P258" s="18"/>
      <c r="Q258" s="18"/>
      <c r="R258" s="18"/>
      <c r="S258" s="18"/>
      <c r="T258" s="14"/>
      <c r="U258" s="14"/>
      <c r="V258" s="14"/>
      <c r="W258" s="14"/>
      <c r="X258" s="16"/>
      <c r="AC258" s="2"/>
      <c r="AD258" s="2"/>
      <c r="AE258" s="2"/>
      <c r="AF258" s="2"/>
      <c r="AG258" s="2"/>
    </row>
    <row r="259" spans="1:33" s="4" customFormat="1" x14ac:dyDescent="0.15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4"/>
      <c r="M259" s="14"/>
      <c r="N259" s="18"/>
      <c r="O259" s="18"/>
      <c r="P259" s="18"/>
      <c r="Q259" s="18"/>
      <c r="R259" s="18"/>
      <c r="S259" s="18"/>
      <c r="T259" s="14"/>
      <c r="U259" s="14"/>
      <c r="V259" s="14"/>
      <c r="W259" s="14"/>
      <c r="X259" s="16"/>
      <c r="AC259" s="2"/>
      <c r="AD259" s="2"/>
      <c r="AE259" s="2"/>
      <c r="AF259" s="2"/>
      <c r="AG259" s="2"/>
    </row>
    <row r="260" spans="1:33" s="4" customFormat="1" x14ac:dyDescent="0.15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4"/>
      <c r="M260" s="14"/>
      <c r="N260" s="18"/>
      <c r="O260" s="18"/>
      <c r="P260" s="18"/>
      <c r="Q260" s="18"/>
      <c r="R260" s="18"/>
      <c r="S260" s="18"/>
      <c r="T260" s="14"/>
      <c r="U260" s="14"/>
      <c r="V260" s="14"/>
      <c r="W260" s="14"/>
      <c r="X260" s="16"/>
      <c r="AC260" s="2"/>
      <c r="AD260" s="2"/>
      <c r="AE260" s="2"/>
      <c r="AF260" s="2"/>
      <c r="AG260" s="2"/>
    </row>
    <row r="261" spans="1:33" s="4" customFormat="1" x14ac:dyDescent="0.15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4"/>
      <c r="M261" s="14"/>
      <c r="N261" s="18"/>
      <c r="O261" s="18"/>
      <c r="P261" s="18"/>
      <c r="Q261" s="18"/>
      <c r="R261" s="18"/>
      <c r="S261" s="18"/>
      <c r="T261" s="14"/>
      <c r="U261" s="14"/>
      <c r="V261" s="14"/>
      <c r="W261" s="14"/>
      <c r="X261" s="16"/>
      <c r="AC261" s="2"/>
      <c r="AD261" s="2"/>
      <c r="AE261" s="2"/>
      <c r="AF261" s="2"/>
      <c r="AG261" s="2"/>
    </row>
    <row r="262" spans="1:33" s="4" customFormat="1" x14ac:dyDescent="0.15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4"/>
      <c r="M262" s="14"/>
      <c r="N262" s="18"/>
      <c r="O262" s="18"/>
      <c r="P262" s="18"/>
      <c r="Q262" s="18"/>
      <c r="R262" s="18"/>
      <c r="S262" s="18"/>
      <c r="T262" s="14"/>
      <c r="U262" s="14"/>
      <c r="V262" s="14"/>
      <c r="W262" s="14"/>
      <c r="X262" s="16"/>
      <c r="AC262" s="2"/>
      <c r="AD262" s="2"/>
      <c r="AE262" s="2"/>
      <c r="AF262" s="2"/>
      <c r="AG262" s="2"/>
    </row>
    <row r="263" spans="1:33" s="4" customFormat="1" x14ac:dyDescent="0.15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4"/>
      <c r="M263" s="14"/>
      <c r="N263" s="18"/>
      <c r="O263" s="18"/>
      <c r="P263" s="18"/>
      <c r="Q263" s="18"/>
      <c r="R263" s="18"/>
      <c r="S263" s="18"/>
      <c r="T263" s="14"/>
      <c r="U263" s="14"/>
      <c r="V263" s="14"/>
      <c r="W263" s="14"/>
      <c r="X263" s="16"/>
      <c r="AC263" s="2"/>
      <c r="AD263" s="2"/>
      <c r="AE263" s="2"/>
      <c r="AF263" s="2"/>
      <c r="AG263" s="2"/>
    </row>
    <row r="264" spans="1:33" s="4" customFormat="1" x14ac:dyDescent="0.15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4"/>
      <c r="M264" s="14"/>
      <c r="N264" s="18"/>
      <c r="O264" s="18"/>
      <c r="P264" s="18"/>
      <c r="Q264" s="18"/>
      <c r="R264" s="18"/>
      <c r="S264" s="18"/>
      <c r="T264" s="14"/>
      <c r="U264" s="14"/>
      <c r="V264" s="14"/>
      <c r="W264" s="14"/>
      <c r="X264" s="16"/>
      <c r="AC264" s="2"/>
      <c r="AD264" s="2"/>
      <c r="AE264" s="2"/>
      <c r="AF264" s="2"/>
      <c r="AG264" s="2"/>
    </row>
    <row r="265" spans="1:33" s="4" customFormat="1" x14ac:dyDescent="0.15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4"/>
      <c r="M265" s="14"/>
      <c r="N265" s="18"/>
      <c r="O265" s="18"/>
      <c r="P265" s="18"/>
      <c r="Q265" s="18"/>
      <c r="R265" s="18"/>
      <c r="S265" s="18"/>
      <c r="T265" s="14"/>
      <c r="U265" s="14"/>
      <c r="V265" s="14"/>
      <c r="W265" s="14"/>
      <c r="X265" s="16"/>
      <c r="AC265" s="2"/>
      <c r="AD265" s="2"/>
      <c r="AE265" s="2"/>
      <c r="AF265" s="2"/>
      <c r="AG265" s="2"/>
    </row>
    <row r="266" spans="1:33" s="4" customFormat="1" x14ac:dyDescent="0.15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4"/>
      <c r="M266" s="14"/>
      <c r="N266" s="18"/>
      <c r="O266" s="18"/>
      <c r="P266" s="18"/>
      <c r="Q266" s="18"/>
      <c r="R266" s="18"/>
      <c r="S266" s="18"/>
      <c r="T266" s="14"/>
      <c r="U266" s="14"/>
      <c r="V266" s="14"/>
      <c r="W266" s="14"/>
      <c r="X266" s="16"/>
      <c r="AC266" s="2"/>
      <c r="AD266" s="2"/>
      <c r="AE266" s="2"/>
      <c r="AF266" s="2"/>
      <c r="AG266" s="2"/>
    </row>
    <row r="267" spans="1:33" s="4" customFormat="1" x14ac:dyDescent="0.15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4"/>
      <c r="M267" s="14"/>
      <c r="N267" s="18"/>
      <c r="O267" s="18"/>
      <c r="P267" s="18"/>
      <c r="Q267" s="18"/>
      <c r="R267" s="18"/>
      <c r="S267" s="18"/>
      <c r="T267" s="14"/>
      <c r="U267" s="14"/>
      <c r="V267" s="14"/>
      <c r="W267" s="14"/>
      <c r="X267" s="16"/>
      <c r="AC267" s="2"/>
      <c r="AD267" s="2"/>
      <c r="AE267" s="2"/>
      <c r="AF267" s="2"/>
      <c r="AG267" s="2"/>
    </row>
    <row r="268" spans="1:33" s="4" customFormat="1" x14ac:dyDescent="0.15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4"/>
      <c r="M268" s="14"/>
      <c r="N268" s="18"/>
      <c r="O268" s="18"/>
      <c r="P268" s="18"/>
      <c r="Q268" s="18"/>
      <c r="R268" s="18"/>
      <c r="S268" s="18"/>
      <c r="T268" s="14"/>
      <c r="U268" s="14"/>
      <c r="V268" s="14"/>
      <c r="W268" s="14"/>
      <c r="X268" s="16"/>
      <c r="AC268" s="2"/>
      <c r="AD268" s="2"/>
      <c r="AE268" s="2"/>
      <c r="AF268" s="2"/>
      <c r="AG268" s="2"/>
    </row>
    <row r="269" spans="1:33" s="4" customFormat="1" x14ac:dyDescent="0.15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4"/>
      <c r="M269" s="14"/>
      <c r="N269" s="18"/>
      <c r="O269" s="18"/>
      <c r="P269" s="18"/>
      <c r="Q269" s="18"/>
      <c r="R269" s="18"/>
      <c r="S269" s="18"/>
      <c r="T269" s="14"/>
      <c r="U269" s="14"/>
      <c r="V269" s="14"/>
      <c r="W269" s="14"/>
      <c r="X269" s="16"/>
      <c r="AC269" s="2"/>
      <c r="AD269" s="2"/>
      <c r="AE269" s="2"/>
      <c r="AF269" s="2"/>
      <c r="AG269" s="2"/>
    </row>
    <row r="270" spans="1:33" s="4" customFormat="1" x14ac:dyDescent="0.15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4"/>
      <c r="M270" s="14"/>
      <c r="N270" s="18"/>
      <c r="O270" s="18"/>
      <c r="P270" s="18"/>
      <c r="Q270" s="18"/>
      <c r="R270" s="18"/>
      <c r="S270" s="18"/>
      <c r="T270" s="14"/>
      <c r="U270" s="14"/>
      <c r="V270" s="14"/>
      <c r="W270" s="14"/>
      <c r="X270" s="16"/>
      <c r="AC270" s="2"/>
      <c r="AD270" s="2"/>
      <c r="AE270" s="2"/>
      <c r="AF270" s="2"/>
      <c r="AG270" s="2"/>
    </row>
    <row r="271" spans="1:33" s="4" customFormat="1" x14ac:dyDescent="0.15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4"/>
      <c r="M271" s="14"/>
      <c r="N271" s="18"/>
      <c r="O271" s="18"/>
      <c r="P271" s="18"/>
      <c r="Q271" s="18"/>
      <c r="R271" s="18"/>
      <c r="S271" s="18"/>
      <c r="T271" s="14"/>
      <c r="U271" s="14"/>
      <c r="V271" s="14"/>
      <c r="W271" s="14"/>
      <c r="X271" s="16"/>
      <c r="AC271" s="2"/>
      <c r="AD271" s="2"/>
      <c r="AE271" s="2"/>
      <c r="AF271" s="2"/>
      <c r="AG271" s="2"/>
    </row>
    <row r="272" spans="1:33" s="4" customFormat="1" x14ac:dyDescent="0.15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4"/>
      <c r="M272" s="14"/>
      <c r="N272" s="18"/>
      <c r="O272" s="18"/>
      <c r="P272" s="18"/>
      <c r="Q272" s="18"/>
      <c r="R272" s="18"/>
      <c r="S272" s="18"/>
      <c r="T272" s="14"/>
      <c r="U272" s="14"/>
      <c r="V272" s="14"/>
      <c r="W272" s="14"/>
      <c r="X272" s="16"/>
      <c r="AC272" s="2"/>
      <c r="AD272" s="2"/>
      <c r="AE272" s="2"/>
      <c r="AF272" s="2"/>
      <c r="AG272" s="2"/>
    </row>
    <row r="273" spans="1:33" s="4" customFormat="1" x14ac:dyDescent="0.15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4"/>
      <c r="M273" s="14"/>
      <c r="N273" s="18"/>
      <c r="O273" s="18"/>
      <c r="P273" s="18"/>
      <c r="Q273" s="18"/>
      <c r="R273" s="18"/>
      <c r="S273" s="18"/>
      <c r="T273" s="14"/>
      <c r="U273" s="14"/>
      <c r="V273" s="14"/>
      <c r="W273" s="14"/>
      <c r="X273" s="16"/>
      <c r="AC273" s="2"/>
      <c r="AD273" s="2"/>
      <c r="AE273" s="2"/>
      <c r="AF273" s="2"/>
      <c r="AG273" s="2"/>
    </row>
    <row r="274" spans="1:33" s="4" customFormat="1" x14ac:dyDescent="0.15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4"/>
      <c r="M274" s="14"/>
      <c r="N274" s="18"/>
      <c r="O274" s="19"/>
      <c r="P274" s="19"/>
      <c r="Q274" s="19"/>
      <c r="R274" s="19"/>
      <c r="S274" s="19"/>
      <c r="T274" s="7"/>
      <c r="U274" s="7"/>
      <c r="V274" s="7"/>
      <c r="W274" s="7"/>
      <c r="X274" s="16"/>
      <c r="AC274" s="2"/>
      <c r="AD274" s="2"/>
      <c r="AE274" s="2"/>
      <c r="AF274" s="2"/>
      <c r="AG274" s="2"/>
    </row>
    <row r="275" spans="1:33" s="4" customFormat="1" x14ac:dyDescent="0.15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4"/>
      <c r="M275" s="14"/>
      <c r="N275" s="18"/>
      <c r="O275" s="18"/>
      <c r="P275" s="18"/>
      <c r="Q275" s="19"/>
      <c r="R275" s="19"/>
      <c r="S275" s="19"/>
      <c r="T275" s="7"/>
      <c r="U275" s="7"/>
      <c r="V275" s="7"/>
      <c r="W275" s="7"/>
      <c r="X275" s="16"/>
      <c r="AC275" s="2"/>
      <c r="AD275" s="2"/>
      <c r="AE275" s="2"/>
      <c r="AF275" s="2"/>
      <c r="AG275" s="2"/>
    </row>
    <row r="276" spans="1:33" s="4" customFormat="1" x14ac:dyDescent="0.15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7"/>
      <c r="M276" s="7"/>
      <c r="N276" s="19"/>
      <c r="O276" s="19"/>
      <c r="P276" s="19"/>
      <c r="Q276" s="19"/>
      <c r="R276" s="19"/>
      <c r="S276" s="19"/>
      <c r="T276" s="7"/>
      <c r="U276" s="7"/>
      <c r="V276" s="7"/>
      <c r="W276" s="7"/>
      <c r="X276" s="16"/>
      <c r="AC276" s="2"/>
      <c r="AD276" s="2"/>
      <c r="AE276" s="2"/>
      <c r="AF276" s="2"/>
      <c r="AG276" s="2"/>
    </row>
    <row r="277" spans="1:33" s="4" customFormat="1" x14ac:dyDescent="0.15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4"/>
      <c r="M277" s="14"/>
      <c r="N277" s="18"/>
      <c r="O277" s="40"/>
      <c r="P277" s="18"/>
      <c r="Q277" s="19"/>
      <c r="R277" s="19"/>
      <c r="S277" s="19"/>
      <c r="T277" s="7"/>
      <c r="U277" s="7"/>
      <c r="V277" s="7"/>
      <c r="W277" s="7"/>
      <c r="X277" s="16"/>
      <c r="AC277" s="2"/>
      <c r="AD277" s="2"/>
      <c r="AE277" s="2"/>
      <c r="AF277" s="2"/>
      <c r="AG277" s="2"/>
    </row>
    <row r="278" spans="1:33" s="4" customFormat="1" x14ac:dyDescent="0.15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4"/>
      <c r="M278" s="14"/>
      <c r="N278" s="18"/>
      <c r="O278" s="18"/>
      <c r="P278" s="18"/>
      <c r="Q278" s="18"/>
      <c r="R278" s="19"/>
      <c r="S278" s="19"/>
      <c r="T278" s="7"/>
      <c r="U278" s="7"/>
      <c r="V278" s="7"/>
      <c r="W278" s="7"/>
      <c r="X278" s="16"/>
      <c r="AC278" s="2"/>
      <c r="AD278" s="2"/>
      <c r="AE278" s="2"/>
      <c r="AF278" s="2"/>
      <c r="AG278" s="2"/>
    </row>
    <row r="279" spans="1:33" s="4" customFormat="1" x14ac:dyDescent="0.15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7"/>
      <c r="M279" s="7"/>
      <c r="N279" s="19"/>
      <c r="O279" s="19"/>
      <c r="P279" s="19"/>
      <c r="Q279" s="19"/>
      <c r="R279" s="19"/>
      <c r="S279" s="19"/>
      <c r="T279" s="7"/>
      <c r="U279" s="7"/>
      <c r="V279" s="7"/>
      <c r="W279" s="7"/>
      <c r="X279" s="16"/>
      <c r="AC279" s="2"/>
      <c r="AD279" s="2"/>
      <c r="AE279" s="2"/>
      <c r="AF279" s="2"/>
      <c r="AG279" s="2"/>
    </row>
    <row r="280" spans="1:33" s="4" customFormat="1" x14ac:dyDescent="0.15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4"/>
      <c r="M280" s="14"/>
      <c r="N280" s="18"/>
      <c r="O280" s="19"/>
      <c r="P280" s="19"/>
      <c r="Q280" s="19"/>
      <c r="R280" s="19"/>
      <c r="S280" s="19"/>
      <c r="T280" s="7"/>
      <c r="U280" s="7"/>
      <c r="V280" s="7"/>
      <c r="W280" s="7"/>
      <c r="X280" s="16"/>
      <c r="AC280" s="2"/>
      <c r="AD280" s="2"/>
      <c r="AE280" s="2"/>
      <c r="AF280" s="2"/>
      <c r="AG280" s="2"/>
    </row>
    <row r="281" spans="1:33" s="4" customFormat="1" x14ac:dyDescent="0.15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4"/>
      <c r="M281" s="14"/>
      <c r="N281" s="18"/>
      <c r="O281" s="18"/>
      <c r="P281" s="18"/>
      <c r="Q281" s="19"/>
      <c r="R281" s="19"/>
      <c r="S281" s="19"/>
      <c r="T281" s="7"/>
      <c r="U281" s="7"/>
      <c r="V281" s="7"/>
      <c r="W281" s="7"/>
      <c r="X281" s="16"/>
      <c r="AC281" s="2"/>
      <c r="AD281" s="2"/>
      <c r="AE281" s="2"/>
      <c r="AF281" s="2"/>
      <c r="AG281" s="2"/>
    </row>
    <row r="282" spans="1:33" s="4" customFormat="1" x14ac:dyDescent="0.15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4"/>
      <c r="M282" s="14"/>
      <c r="N282" s="18"/>
      <c r="O282" s="18"/>
      <c r="P282" s="18"/>
      <c r="Q282" s="19"/>
      <c r="R282" s="19"/>
      <c r="S282" s="19"/>
      <c r="T282" s="7"/>
      <c r="U282" s="7"/>
      <c r="V282" s="7"/>
      <c r="W282" s="7"/>
      <c r="X282" s="16"/>
      <c r="AC282" s="2"/>
      <c r="AD282" s="2"/>
      <c r="AE282" s="2"/>
      <c r="AF282" s="2"/>
      <c r="AG282" s="2"/>
    </row>
    <row r="283" spans="1:33" s="4" customFormat="1" x14ac:dyDescent="0.15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7"/>
      <c r="M283" s="7"/>
      <c r="N283" s="19"/>
      <c r="O283" s="19"/>
      <c r="P283" s="19"/>
      <c r="Q283" s="19"/>
      <c r="R283" s="19"/>
      <c r="S283" s="19"/>
      <c r="T283" s="7"/>
      <c r="U283" s="7"/>
      <c r="V283" s="7"/>
      <c r="W283" s="7"/>
      <c r="X283" s="16"/>
      <c r="AC283" s="2"/>
      <c r="AD283" s="2"/>
      <c r="AE283" s="2"/>
      <c r="AF283" s="2"/>
      <c r="AG283" s="2"/>
    </row>
    <row r="284" spans="1:33" s="4" customFormat="1" x14ac:dyDescent="0.15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4"/>
      <c r="M284" s="14"/>
      <c r="N284" s="18"/>
      <c r="O284" s="40"/>
      <c r="P284" s="18"/>
      <c r="Q284" s="18"/>
      <c r="R284" s="19"/>
      <c r="S284" s="19"/>
      <c r="T284" s="7"/>
      <c r="U284" s="7"/>
      <c r="V284" s="7"/>
      <c r="W284" s="7"/>
      <c r="X284" s="16"/>
      <c r="AC284" s="2"/>
      <c r="AD284" s="2"/>
      <c r="AE284" s="2"/>
      <c r="AF284" s="2"/>
      <c r="AG284" s="2"/>
    </row>
    <row r="285" spans="1:33" s="4" customFormat="1" x14ac:dyDescent="0.15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4"/>
      <c r="M285" s="14"/>
      <c r="N285" s="18"/>
      <c r="O285" s="18"/>
      <c r="P285" s="18"/>
      <c r="Q285" s="19"/>
      <c r="R285" s="19"/>
      <c r="S285" s="19"/>
      <c r="T285" s="7"/>
      <c r="U285" s="7"/>
      <c r="V285" s="7"/>
      <c r="W285" s="7"/>
      <c r="X285" s="16"/>
      <c r="AC285" s="2"/>
      <c r="AD285" s="2"/>
      <c r="AE285" s="2"/>
      <c r="AF285" s="2"/>
      <c r="AG285" s="2"/>
    </row>
    <row r="286" spans="1:33" s="4" customFormat="1" x14ac:dyDescent="0.15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7"/>
      <c r="M286" s="7"/>
      <c r="N286" s="19"/>
      <c r="O286" s="19"/>
      <c r="P286" s="19"/>
      <c r="Q286" s="19"/>
      <c r="R286" s="19"/>
      <c r="S286" s="19"/>
      <c r="T286" s="7"/>
      <c r="U286" s="7"/>
      <c r="V286" s="7"/>
      <c r="W286" s="7"/>
      <c r="X286" s="16"/>
      <c r="AC286" s="2"/>
      <c r="AD286" s="2"/>
      <c r="AE286" s="2"/>
      <c r="AF286" s="2"/>
      <c r="AG286" s="2"/>
    </row>
    <row r="287" spans="1:33" s="4" customFormat="1" x14ac:dyDescent="0.15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4"/>
      <c r="M287" s="7"/>
      <c r="N287" s="19"/>
      <c r="O287" s="19"/>
      <c r="P287" s="19"/>
      <c r="Q287" s="19"/>
      <c r="R287" s="19"/>
      <c r="S287" s="19"/>
      <c r="T287" s="7"/>
      <c r="U287" s="7"/>
      <c r="V287" s="7"/>
      <c r="W287" s="7"/>
      <c r="X287" s="16"/>
      <c r="AC287" s="2"/>
      <c r="AD287" s="2"/>
      <c r="AE287" s="2"/>
      <c r="AF287" s="2"/>
      <c r="AG287" s="2"/>
    </row>
    <row r="288" spans="1:33" s="4" customFormat="1" x14ac:dyDescent="0.15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7"/>
      <c r="M288" s="7"/>
      <c r="N288" s="19"/>
      <c r="O288" s="19"/>
      <c r="P288" s="19"/>
      <c r="Q288" s="19"/>
      <c r="R288" s="19"/>
      <c r="S288" s="19"/>
      <c r="T288" s="7"/>
      <c r="U288" s="7"/>
      <c r="V288" s="7"/>
      <c r="W288" s="7"/>
      <c r="X288" s="16"/>
      <c r="AC288" s="2"/>
      <c r="AD288" s="2"/>
      <c r="AE288" s="2"/>
      <c r="AF288" s="2"/>
      <c r="AG288" s="2"/>
    </row>
    <row r="289" spans="1:33" s="4" customFormat="1" x14ac:dyDescent="0.15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7"/>
      <c r="M289" s="6"/>
      <c r="N289" s="19"/>
      <c r="O289" s="19"/>
      <c r="P289" s="19"/>
      <c r="Q289" s="19"/>
      <c r="R289" s="19"/>
      <c r="S289" s="19"/>
      <c r="T289" s="7"/>
      <c r="U289" s="7"/>
      <c r="V289" s="7"/>
      <c r="W289" s="7"/>
      <c r="X289" s="16"/>
      <c r="AC289" s="2"/>
      <c r="AD289" s="2"/>
      <c r="AE289" s="2"/>
      <c r="AF289" s="2"/>
      <c r="AG289" s="2"/>
    </row>
    <row r="290" spans="1:33" s="4" customFormat="1" x14ac:dyDescent="0.15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7"/>
      <c r="M290" s="7"/>
      <c r="N290" s="19"/>
      <c r="O290" s="19"/>
      <c r="P290" s="19"/>
      <c r="Q290" s="19"/>
      <c r="R290" s="19"/>
      <c r="S290" s="19"/>
      <c r="T290" s="7"/>
      <c r="U290" s="7"/>
      <c r="V290" s="7"/>
      <c r="W290" s="7"/>
      <c r="X290" s="16"/>
      <c r="AC290" s="2"/>
      <c r="AD290" s="2"/>
      <c r="AE290" s="2"/>
      <c r="AF290" s="2"/>
      <c r="AG290" s="2"/>
    </row>
    <row r="291" spans="1:33" s="4" customFormat="1" x14ac:dyDescent="0.15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7"/>
      <c r="M291" s="7"/>
      <c r="N291" s="19"/>
      <c r="O291" s="19"/>
      <c r="P291" s="19"/>
      <c r="Q291" s="19"/>
      <c r="R291" s="19"/>
      <c r="S291" s="19"/>
      <c r="T291" s="7"/>
      <c r="U291" s="7"/>
      <c r="V291" s="7"/>
      <c r="W291" s="7"/>
      <c r="X291" s="16"/>
      <c r="AC291" s="2"/>
      <c r="AD291" s="2"/>
      <c r="AE291" s="2"/>
      <c r="AF291" s="2"/>
      <c r="AG291" s="2"/>
    </row>
    <row r="292" spans="1:33" s="4" customFormat="1" x14ac:dyDescent="0.15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7"/>
      <c r="M292" s="7"/>
      <c r="N292" s="19"/>
      <c r="O292" s="19"/>
      <c r="P292" s="19"/>
      <c r="Q292" s="19"/>
      <c r="R292" s="19"/>
      <c r="S292" s="19"/>
      <c r="T292" s="7"/>
      <c r="U292" s="7"/>
      <c r="V292" s="7"/>
      <c r="W292" s="7"/>
      <c r="X292" s="16"/>
      <c r="AC292" s="2"/>
      <c r="AD292" s="2"/>
      <c r="AE292" s="2"/>
      <c r="AF292" s="2"/>
      <c r="AG292" s="2"/>
    </row>
    <row r="293" spans="1:33" s="4" customFormat="1" x14ac:dyDescent="0.15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7"/>
      <c r="M293" s="7"/>
      <c r="N293" s="19"/>
      <c r="O293" s="19"/>
      <c r="P293" s="19"/>
      <c r="Q293" s="19"/>
      <c r="R293" s="19"/>
      <c r="S293" s="19"/>
      <c r="T293" s="7"/>
      <c r="U293" s="7"/>
      <c r="V293" s="7"/>
      <c r="W293" s="7"/>
      <c r="X293" s="16"/>
      <c r="AC293" s="2"/>
      <c r="AD293" s="2"/>
      <c r="AE293" s="2"/>
      <c r="AF293" s="2"/>
      <c r="AG293" s="2"/>
    </row>
    <row r="294" spans="1:33" s="4" customFormat="1" x14ac:dyDescent="0.15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7"/>
      <c r="M294" s="7"/>
      <c r="N294" s="19"/>
      <c r="O294" s="19"/>
      <c r="P294" s="19"/>
      <c r="Q294" s="19"/>
      <c r="R294" s="19"/>
      <c r="S294" s="19"/>
      <c r="T294" s="7"/>
      <c r="U294" s="7"/>
      <c r="V294" s="7"/>
      <c r="W294" s="7"/>
      <c r="X294" s="16"/>
      <c r="AC294" s="2"/>
      <c r="AD294" s="2"/>
      <c r="AE294" s="2"/>
      <c r="AF294" s="2"/>
      <c r="AG294" s="2"/>
    </row>
    <row r="295" spans="1:33" s="4" customFormat="1" x14ac:dyDescent="0.15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7"/>
      <c r="M295" s="7"/>
      <c r="N295" s="19"/>
      <c r="O295" s="19"/>
      <c r="P295" s="19"/>
      <c r="Q295" s="19"/>
      <c r="R295" s="19"/>
      <c r="S295" s="19"/>
      <c r="T295" s="7"/>
      <c r="U295" s="7"/>
      <c r="V295" s="7"/>
      <c r="W295" s="7"/>
      <c r="X295" s="16"/>
      <c r="AC295" s="2"/>
      <c r="AD295" s="2"/>
      <c r="AE295" s="2"/>
      <c r="AF295" s="2"/>
      <c r="AG295" s="2"/>
    </row>
    <row r="296" spans="1:33" s="4" customFormat="1" x14ac:dyDescent="0.15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7"/>
      <c r="M296" s="7"/>
      <c r="N296" s="19"/>
      <c r="O296" s="19"/>
      <c r="P296" s="19"/>
      <c r="Q296" s="19"/>
      <c r="R296" s="19"/>
      <c r="S296" s="19"/>
      <c r="T296" s="7"/>
      <c r="U296" s="7"/>
      <c r="V296" s="7"/>
      <c r="W296" s="7"/>
      <c r="X296" s="16"/>
      <c r="AC296" s="2"/>
      <c r="AD296" s="2"/>
      <c r="AE296" s="2"/>
      <c r="AF296" s="2"/>
      <c r="AG296" s="2"/>
    </row>
    <row r="297" spans="1:33" s="4" customFormat="1" x14ac:dyDescent="0.15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7"/>
      <c r="M297" s="7"/>
      <c r="N297" s="19"/>
      <c r="O297" s="19"/>
      <c r="P297" s="19"/>
      <c r="Q297" s="19"/>
      <c r="R297" s="19"/>
      <c r="S297" s="19"/>
      <c r="T297" s="7"/>
      <c r="U297" s="7"/>
      <c r="V297" s="7"/>
      <c r="W297" s="7"/>
      <c r="X297" s="16"/>
      <c r="AC297" s="2"/>
      <c r="AD297" s="2"/>
      <c r="AE297" s="2"/>
      <c r="AF297" s="2"/>
      <c r="AG297" s="2"/>
    </row>
    <row r="298" spans="1:33" s="4" customFormat="1" x14ac:dyDescent="0.15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7"/>
      <c r="M298" s="7"/>
      <c r="N298" s="19"/>
      <c r="O298" s="19"/>
      <c r="P298" s="19"/>
      <c r="Q298" s="19"/>
      <c r="R298" s="19"/>
      <c r="S298" s="19"/>
      <c r="T298" s="7"/>
      <c r="U298" s="7"/>
      <c r="V298" s="7"/>
      <c r="W298" s="7"/>
      <c r="X298" s="16"/>
      <c r="AC298" s="2"/>
      <c r="AD298" s="2"/>
      <c r="AE298" s="2"/>
      <c r="AF298" s="2"/>
      <c r="AG298" s="2"/>
    </row>
    <row r="299" spans="1:33" s="4" customFormat="1" x14ac:dyDescent="0.15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7"/>
      <c r="M299" s="7"/>
      <c r="N299" s="19"/>
      <c r="O299" s="19"/>
      <c r="P299" s="19"/>
      <c r="Q299" s="19"/>
      <c r="R299" s="19"/>
      <c r="S299" s="19"/>
      <c r="T299" s="7"/>
      <c r="U299" s="7"/>
      <c r="V299" s="7"/>
      <c r="W299" s="7"/>
      <c r="X299" s="16"/>
      <c r="AC299" s="2"/>
      <c r="AD299" s="2"/>
      <c r="AE299" s="2"/>
      <c r="AF299" s="2"/>
      <c r="AG299" s="2"/>
    </row>
    <row r="300" spans="1:33" s="4" customFormat="1" x14ac:dyDescent="0.15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7"/>
      <c r="M300" s="7"/>
      <c r="N300" s="19"/>
      <c r="O300" s="19"/>
      <c r="P300" s="19"/>
      <c r="Q300" s="19"/>
      <c r="R300" s="19"/>
      <c r="S300" s="19"/>
      <c r="T300" s="7"/>
      <c r="U300" s="7"/>
      <c r="V300" s="7"/>
      <c r="W300" s="7"/>
      <c r="X300" s="16"/>
      <c r="AC300" s="2"/>
      <c r="AD300" s="2"/>
      <c r="AE300" s="2"/>
      <c r="AF300" s="2"/>
      <c r="AG300" s="2"/>
    </row>
    <row r="301" spans="1:33" s="4" customFormat="1" x14ac:dyDescent="0.15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7"/>
      <c r="M301" s="7"/>
      <c r="N301" s="19"/>
      <c r="O301" s="19"/>
      <c r="P301" s="19"/>
      <c r="Q301" s="19"/>
      <c r="R301" s="19"/>
      <c r="S301" s="19"/>
      <c r="T301" s="7"/>
      <c r="U301" s="7"/>
      <c r="V301" s="7"/>
      <c r="W301" s="7"/>
      <c r="X301" s="16"/>
      <c r="AC301" s="2"/>
      <c r="AD301" s="2"/>
      <c r="AE301" s="2"/>
      <c r="AF301" s="2"/>
      <c r="AG301" s="2"/>
    </row>
    <row r="302" spans="1:33" s="4" customFormat="1" x14ac:dyDescent="0.15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4"/>
      <c r="M302" s="14"/>
      <c r="N302" s="18"/>
      <c r="O302" s="18"/>
      <c r="P302" s="18"/>
      <c r="Q302" s="18"/>
      <c r="R302" s="18"/>
      <c r="S302" s="18"/>
      <c r="T302" s="14"/>
      <c r="U302" s="14"/>
      <c r="V302" s="14"/>
      <c r="W302" s="14"/>
      <c r="X302" s="16"/>
      <c r="AC302" s="2"/>
      <c r="AD302" s="2"/>
      <c r="AE302" s="2"/>
      <c r="AF302" s="2"/>
      <c r="AG302" s="2"/>
    </row>
    <row r="303" spans="1:33" s="4" customFormat="1" x14ac:dyDescent="0.15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4"/>
      <c r="M303" s="14"/>
      <c r="N303" s="18"/>
      <c r="O303" s="18"/>
      <c r="P303" s="18"/>
      <c r="Q303" s="18"/>
      <c r="R303" s="18"/>
      <c r="S303" s="18"/>
      <c r="T303" s="14"/>
      <c r="U303" s="14"/>
      <c r="V303" s="14"/>
      <c r="W303" s="14"/>
      <c r="X303" s="16"/>
      <c r="AC303" s="2"/>
      <c r="AD303" s="2"/>
      <c r="AE303" s="2"/>
      <c r="AF303" s="2"/>
      <c r="AG303" s="2"/>
    </row>
    <row r="304" spans="1:33" s="4" customFormat="1" x14ac:dyDescent="0.15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4"/>
      <c r="M304" s="14"/>
      <c r="N304" s="18"/>
      <c r="O304" s="18"/>
      <c r="P304" s="18"/>
      <c r="Q304" s="18"/>
      <c r="R304" s="18"/>
      <c r="S304" s="18"/>
      <c r="T304" s="14"/>
      <c r="U304" s="14"/>
      <c r="V304" s="14"/>
      <c r="W304" s="14"/>
      <c r="X304" s="16"/>
      <c r="AC304" s="2"/>
      <c r="AD304" s="2"/>
      <c r="AE304" s="2"/>
      <c r="AF304" s="2"/>
      <c r="AG304" s="2"/>
    </row>
    <row r="305" spans="1:33" s="4" customFormat="1" x14ac:dyDescent="0.15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4"/>
      <c r="M305" s="14"/>
      <c r="N305" s="18"/>
      <c r="O305" s="18"/>
      <c r="P305" s="18"/>
      <c r="Q305" s="18"/>
      <c r="R305" s="18"/>
      <c r="S305" s="18"/>
      <c r="T305" s="14"/>
      <c r="U305" s="14"/>
      <c r="V305" s="14"/>
      <c r="W305" s="14"/>
      <c r="X305" s="16"/>
      <c r="AC305" s="2"/>
      <c r="AD305" s="2"/>
      <c r="AE305" s="2"/>
      <c r="AF305" s="2"/>
      <c r="AG305" s="2"/>
    </row>
    <row r="306" spans="1:33" s="4" customFormat="1" x14ac:dyDescent="0.15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4"/>
      <c r="M306" s="14"/>
      <c r="N306" s="18"/>
      <c r="O306" s="18"/>
      <c r="P306" s="18"/>
      <c r="Q306" s="18"/>
      <c r="R306" s="18"/>
      <c r="S306" s="18"/>
      <c r="T306" s="14"/>
      <c r="U306" s="14"/>
      <c r="V306" s="14"/>
      <c r="W306" s="14"/>
      <c r="X306" s="16"/>
      <c r="AC306" s="2"/>
      <c r="AD306" s="2"/>
      <c r="AE306" s="2"/>
      <c r="AF306" s="2"/>
      <c r="AG306" s="2"/>
    </row>
    <row r="307" spans="1:33" s="4" customFormat="1" x14ac:dyDescent="0.15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4"/>
      <c r="M307" s="14"/>
      <c r="N307" s="18"/>
      <c r="O307" s="18"/>
      <c r="P307" s="18"/>
      <c r="Q307" s="18"/>
      <c r="R307" s="18"/>
      <c r="S307" s="18"/>
      <c r="T307" s="14"/>
      <c r="U307" s="14"/>
      <c r="V307" s="14"/>
      <c r="W307" s="14"/>
      <c r="X307" s="16"/>
      <c r="AC307" s="2"/>
      <c r="AD307" s="2"/>
      <c r="AE307" s="2"/>
      <c r="AF307" s="2"/>
      <c r="AG307" s="2"/>
    </row>
    <row r="308" spans="1:33" s="4" customFormat="1" x14ac:dyDescent="0.15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4"/>
      <c r="M308" s="14"/>
      <c r="N308" s="18"/>
      <c r="O308" s="18"/>
      <c r="P308" s="18"/>
      <c r="Q308" s="18"/>
      <c r="R308" s="18"/>
      <c r="S308" s="18"/>
      <c r="T308" s="14"/>
      <c r="U308" s="14"/>
      <c r="V308" s="14"/>
      <c r="W308" s="14"/>
      <c r="X308" s="17"/>
      <c r="AC308" s="2"/>
      <c r="AD308" s="2"/>
      <c r="AE308" s="2"/>
      <c r="AF308" s="2"/>
      <c r="AG308" s="2"/>
    </row>
    <row r="309" spans="1:33" s="4" customFormat="1" x14ac:dyDescent="0.15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4"/>
      <c r="M309" s="14"/>
      <c r="N309" s="18"/>
      <c r="O309" s="18"/>
      <c r="P309" s="18"/>
      <c r="Q309" s="18"/>
      <c r="R309" s="18"/>
      <c r="S309" s="18"/>
      <c r="T309" s="14"/>
      <c r="U309" s="14"/>
      <c r="V309" s="14"/>
      <c r="W309" s="14"/>
      <c r="X309" s="17"/>
      <c r="AC309" s="2"/>
      <c r="AD309" s="2"/>
      <c r="AE309" s="2"/>
      <c r="AF309" s="2"/>
      <c r="AG309" s="2"/>
    </row>
    <row r="310" spans="1:33" s="4" customFormat="1" x14ac:dyDescent="0.15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4"/>
      <c r="M310" s="14"/>
      <c r="N310" s="18"/>
      <c r="O310" s="18"/>
      <c r="P310" s="18"/>
      <c r="Q310" s="18"/>
      <c r="R310" s="18"/>
      <c r="S310" s="18"/>
      <c r="T310" s="14"/>
      <c r="U310" s="14"/>
      <c r="V310" s="14"/>
      <c r="W310" s="14"/>
      <c r="X310" s="17"/>
      <c r="AC310" s="2"/>
      <c r="AD310" s="2"/>
      <c r="AE310" s="2"/>
      <c r="AF310" s="2"/>
      <c r="AG310" s="2"/>
    </row>
    <row r="311" spans="1:33" s="4" customFormat="1" x14ac:dyDescent="0.15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4"/>
      <c r="M311" s="14"/>
      <c r="N311" s="18"/>
      <c r="O311" s="18"/>
      <c r="P311" s="18"/>
      <c r="Q311" s="18"/>
      <c r="R311" s="18"/>
      <c r="S311" s="18"/>
      <c r="T311" s="14"/>
      <c r="U311" s="14"/>
      <c r="V311" s="14"/>
      <c r="W311" s="14"/>
      <c r="X311" s="17"/>
      <c r="AC311" s="2"/>
      <c r="AD311" s="2"/>
      <c r="AE311" s="2"/>
      <c r="AF311" s="2"/>
      <c r="AG311" s="2"/>
    </row>
    <row r="312" spans="1:33" s="4" customFormat="1" x14ac:dyDescent="0.15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7"/>
      <c r="M312" s="7"/>
      <c r="N312" s="19"/>
      <c r="O312" s="19"/>
      <c r="P312" s="19"/>
      <c r="Q312" s="19"/>
      <c r="R312" s="19"/>
      <c r="S312" s="19"/>
      <c r="T312" s="7"/>
      <c r="U312" s="7"/>
      <c r="V312" s="7"/>
      <c r="W312" s="7"/>
      <c r="X312" s="17"/>
      <c r="AC312" s="2"/>
      <c r="AD312" s="2"/>
      <c r="AE312" s="2"/>
      <c r="AF312" s="2"/>
      <c r="AG312" s="2"/>
    </row>
    <row r="313" spans="1:33" s="4" customFormat="1" x14ac:dyDescent="0.15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7"/>
      <c r="M313" s="7"/>
      <c r="N313" s="19"/>
      <c r="O313" s="19"/>
      <c r="P313" s="19"/>
      <c r="Q313" s="19"/>
      <c r="R313" s="19"/>
      <c r="S313" s="19"/>
      <c r="T313" s="7"/>
      <c r="U313" s="7"/>
      <c r="V313" s="7"/>
      <c r="W313" s="7"/>
      <c r="X313" s="17"/>
      <c r="AC313" s="2"/>
      <c r="AD313" s="2"/>
      <c r="AE313" s="2"/>
      <c r="AF313" s="2"/>
      <c r="AG313" s="2"/>
    </row>
    <row r="314" spans="1:33" s="4" customFormat="1" x14ac:dyDescent="0.15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3"/>
      <c r="M314" s="3"/>
      <c r="N314" s="27"/>
      <c r="O314" s="27"/>
      <c r="P314" s="27"/>
      <c r="Q314" s="27"/>
      <c r="R314" s="27"/>
      <c r="S314" s="27"/>
      <c r="T314" s="3"/>
      <c r="U314" s="3"/>
      <c r="V314" s="3"/>
      <c r="W314" s="3"/>
      <c r="X314" s="17"/>
      <c r="AC314" s="2"/>
      <c r="AD314" s="2"/>
      <c r="AE314" s="2"/>
      <c r="AF314" s="2"/>
      <c r="AG314" s="2"/>
    </row>
    <row r="315" spans="1:33" s="4" customFormat="1" x14ac:dyDescent="0.15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4"/>
      <c r="M315" s="14"/>
      <c r="N315" s="18"/>
      <c r="O315" s="18"/>
      <c r="P315" s="18"/>
      <c r="Q315" s="18"/>
      <c r="R315" s="18"/>
      <c r="S315" s="18"/>
      <c r="T315" s="14"/>
      <c r="U315" s="14"/>
      <c r="V315" s="14"/>
      <c r="W315" s="14"/>
      <c r="X315" s="17"/>
      <c r="AC315" s="2"/>
      <c r="AD315" s="2"/>
      <c r="AE315" s="2"/>
      <c r="AF315" s="2"/>
      <c r="AG315" s="2"/>
    </row>
    <row r="316" spans="1:33" s="4" customFormat="1" x14ac:dyDescent="0.15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4"/>
      <c r="M316" s="14"/>
      <c r="N316" s="18"/>
      <c r="O316" s="18"/>
      <c r="P316" s="18"/>
      <c r="Q316" s="18"/>
      <c r="R316" s="18"/>
      <c r="S316" s="18"/>
      <c r="T316" s="14"/>
      <c r="U316" s="14"/>
      <c r="V316" s="14"/>
      <c r="W316" s="14"/>
      <c r="X316" s="17"/>
      <c r="AC316" s="2"/>
      <c r="AD316" s="2"/>
      <c r="AE316" s="2"/>
      <c r="AF316" s="2"/>
      <c r="AG316" s="2"/>
    </row>
    <row r="317" spans="1:33" s="4" customFormat="1" x14ac:dyDescent="0.15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4"/>
      <c r="M317" s="14"/>
      <c r="N317" s="18"/>
      <c r="O317" s="18"/>
      <c r="P317" s="18"/>
      <c r="Q317" s="18"/>
      <c r="R317" s="18"/>
      <c r="S317" s="18"/>
      <c r="T317" s="14"/>
      <c r="U317" s="14"/>
      <c r="V317" s="14"/>
      <c r="W317" s="14"/>
      <c r="X317" s="17"/>
      <c r="AC317" s="2"/>
      <c r="AD317" s="2"/>
      <c r="AE317" s="2"/>
      <c r="AF317" s="2"/>
      <c r="AG317" s="2"/>
    </row>
    <row r="318" spans="1:33" s="4" customFormat="1" x14ac:dyDescent="0.15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4"/>
      <c r="M318" s="14"/>
      <c r="N318" s="18"/>
      <c r="O318" s="18"/>
      <c r="P318" s="18"/>
      <c r="Q318" s="18"/>
      <c r="R318" s="18"/>
      <c r="S318" s="18"/>
      <c r="T318" s="14"/>
      <c r="U318" s="14"/>
      <c r="V318" s="14"/>
      <c r="W318" s="14"/>
      <c r="X318" s="17"/>
      <c r="AC318" s="2"/>
      <c r="AD318" s="2"/>
      <c r="AE318" s="2"/>
      <c r="AF318" s="2"/>
      <c r="AG318" s="2"/>
    </row>
    <row r="319" spans="1:33" s="4" customFormat="1" x14ac:dyDescent="0.15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4"/>
      <c r="M319" s="14"/>
      <c r="N319" s="18"/>
      <c r="O319" s="18"/>
      <c r="P319" s="18"/>
      <c r="Q319" s="18"/>
      <c r="R319" s="18"/>
      <c r="S319" s="18"/>
      <c r="T319" s="14"/>
      <c r="U319" s="14"/>
      <c r="V319" s="14"/>
      <c r="W319" s="14"/>
      <c r="X319" s="17"/>
      <c r="AC319" s="2"/>
      <c r="AD319" s="2"/>
      <c r="AE319" s="2"/>
      <c r="AF319" s="2"/>
      <c r="AG319" s="2"/>
    </row>
    <row r="320" spans="1:33" s="4" customFormat="1" x14ac:dyDescent="0.15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4"/>
      <c r="M320" s="14"/>
      <c r="N320" s="18"/>
      <c r="O320" s="18"/>
      <c r="P320" s="18"/>
      <c r="Q320" s="18"/>
      <c r="R320" s="18"/>
      <c r="S320" s="18"/>
      <c r="T320" s="14"/>
      <c r="U320" s="14"/>
      <c r="V320" s="14"/>
      <c r="W320" s="14"/>
      <c r="X320" s="17"/>
      <c r="AC320" s="2"/>
      <c r="AD320" s="2"/>
      <c r="AE320" s="2"/>
      <c r="AF320" s="2"/>
      <c r="AG320" s="2"/>
    </row>
    <row r="321" spans="1:33" s="4" customFormat="1" x14ac:dyDescent="0.15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4"/>
      <c r="M321" s="14"/>
      <c r="N321" s="18"/>
      <c r="O321" s="18"/>
      <c r="P321" s="18"/>
      <c r="Q321" s="18"/>
      <c r="R321" s="18"/>
      <c r="S321" s="18"/>
      <c r="T321" s="14"/>
      <c r="U321" s="14"/>
      <c r="V321" s="14"/>
      <c r="W321" s="14"/>
      <c r="X321" s="17"/>
      <c r="AC321" s="2"/>
      <c r="AD321" s="2"/>
      <c r="AE321" s="2"/>
      <c r="AF321" s="2"/>
      <c r="AG321" s="2"/>
    </row>
    <row r="322" spans="1:33" s="4" customFormat="1" x14ac:dyDescent="0.15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4"/>
      <c r="M322" s="14"/>
      <c r="N322" s="18"/>
      <c r="O322" s="18"/>
      <c r="P322" s="18"/>
      <c r="Q322" s="18"/>
      <c r="R322" s="18"/>
      <c r="S322" s="18"/>
      <c r="T322" s="14"/>
      <c r="U322" s="14"/>
      <c r="V322" s="14"/>
      <c r="W322" s="14"/>
      <c r="X322" s="17"/>
      <c r="AC322" s="2"/>
      <c r="AD322" s="2"/>
      <c r="AE322" s="2"/>
      <c r="AF322" s="2"/>
      <c r="AG322" s="2"/>
    </row>
    <row r="323" spans="1:33" s="4" customFormat="1" x14ac:dyDescent="0.15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4"/>
      <c r="M323" s="14"/>
      <c r="N323" s="18"/>
      <c r="O323" s="18"/>
      <c r="P323" s="18"/>
      <c r="Q323" s="18"/>
      <c r="R323" s="18"/>
      <c r="S323" s="18"/>
      <c r="T323" s="14"/>
      <c r="U323" s="14"/>
      <c r="V323" s="14"/>
      <c r="W323" s="14"/>
      <c r="X323" s="17"/>
      <c r="AC323" s="2"/>
      <c r="AD323" s="2"/>
      <c r="AE323" s="2"/>
      <c r="AF323" s="2"/>
      <c r="AG323" s="2"/>
    </row>
    <row r="324" spans="1:33" s="4" customFormat="1" x14ac:dyDescent="0.15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4"/>
      <c r="M324" s="14"/>
      <c r="N324" s="18"/>
      <c r="O324" s="18"/>
      <c r="P324" s="18"/>
      <c r="Q324" s="18"/>
      <c r="R324" s="18"/>
      <c r="S324" s="18"/>
      <c r="T324" s="14"/>
      <c r="U324" s="14"/>
      <c r="V324" s="14"/>
      <c r="W324" s="14"/>
      <c r="X324" s="17"/>
      <c r="AC324" s="2"/>
      <c r="AD324" s="2"/>
      <c r="AE324" s="2"/>
      <c r="AF324" s="2"/>
      <c r="AG324" s="2"/>
    </row>
    <row r="325" spans="1:33" s="4" customFormat="1" x14ac:dyDescent="0.15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4"/>
      <c r="M325" s="14"/>
      <c r="N325" s="18"/>
      <c r="O325" s="18"/>
      <c r="P325" s="18"/>
      <c r="Q325" s="18"/>
      <c r="R325" s="18"/>
      <c r="S325" s="18"/>
      <c r="T325" s="14"/>
      <c r="U325" s="14"/>
      <c r="V325" s="14"/>
      <c r="W325" s="14"/>
      <c r="X325" s="17"/>
      <c r="AC325" s="2"/>
      <c r="AD325" s="2"/>
      <c r="AE325" s="2"/>
      <c r="AF325" s="2"/>
      <c r="AG325" s="2"/>
    </row>
    <row r="326" spans="1:33" s="4" customFormat="1" x14ac:dyDescent="0.15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4"/>
      <c r="M326" s="14"/>
      <c r="N326" s="18"/>
      <c r="O326" s="18"/>
      <c r="P326" s="18"/>
      <c r="Q326" s="18"/>
      <c r="R326" s="18"/>
      <c r="S326" s="18"/>
      <c r="T326" s="14"/>
      <c r="U326" s="14"/>
      <c r="V326" s="14"/>
      <c r="W326" s="14"/>
      <c r="X326" s="17"/>
      <c r="AC326" s="2"/>
      <c r="AD326" s="2"/>
      <c r="AE326" s="2"/>
      <c r="AF326" s="2"/>
      <c r="AG326" s="2"/>
    </row>
    <row r="327" spans="1:33" s="4" customFormat="1" x14ac:dyDescent="0.15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4"/>
      <c r="M327" s="14"/>
      <c r="N327" s="18"/>
      <c r="O327" s="18"/>
      <c r="P327" s="18"/>
      <c r="Q327" s="18"/>
      <c r="R327" s="18"/>
      <c r="S327" s="18"/>
      <c r="T327" s="14"/>
      <c r="U327" s="14"/>
      <c r="V327" s="14"/>
      <c r="W327" s="14"/>
      <c r="X327" s="17"/>
      <c r="AC327" s="2"/>
      <c r="AD327" s="2"/>
      <c r="AE327" s="2"/>
      <c r="AF327" s="2"/>
      <c r="AG327" s="2"/>
    </row>
    <row r="328" spans="1:33" s="4" customFormat="1" x14ac:dyDescent="0.15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4"/>
      <c r="M328" s="14"/>
      <c r="N328" s="18"/>
      <c r="O328" s="18"/>
      <c r="P328" s="18"/>
      <c r="Q328" s="18"/>
      <c r="R328" s="18"/>
      <c r="S328" s="18"/>
      <c r="T328" s="14"/>
      <c r="U328" s="14"/>
      <c r="V328" s="14"/>
      <c r="W328" s="14"/>
      <c r="X328" s="17"/>
      <c r="AC328" s="2"/>
      <c r="AD328" s="2"/>
      <c r="AE328" s="2"/>
      <c r="AF328" s="2"/>
      <c r="AG328" s="2"/>
    </row>
    <row r="329" spans="1:33" s="4" customFormat="1" x14ac:dyDescent="0.15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3"/>
      <c r="M329" s="3"/>
      <c r="N329" s="27"/>
      <c r="O329" s="27"/>
      <c r="P329" s="27"/>
      <c r="Q329" s="27"/>
      <c r="R329" s="27"/>
      <c r="S329" s="27"/>
      <c r="T329" s="3"/>
      <c r="U329" s="3"/>
      <c r="V329" s="3"/>
      <c r="W329" s="3"/>
      <c r="X329" s="17"/>
      <c r="AC329" s="2"/>
      <c r="AD329" s="2"/>
      <c r="AE329" s="2"/>
      <c r="AF329" s="2"/>
      <c r="AG329" s="2"/>
    </row>
    <row r="330" spans="1:33" s="4" customFormat="1" x14ac:dyDescent="0.15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3"/>
      <c r="M330" s="3"/>
      <c r="N330" s="27"/>
      <c r="O330" s="27"/>
      <c r="P330" s="27"/>
      <c r="Q330" s="27"/>
      <c r="R330" s="27"/>
      <c r="S330" s="27"/>
      <c r="T330" s="3"/>
      <c r="U330" s="3"/>
      <c r="V330" s="3"/>
      <c r="W330" s="3"/>
      <c r="X330" s="17"/>
      <c r="AC330" s="2"/>
      <c r="AD330" s="2"/>
      <c r="AE330" s="2"/>
      <c r="AF330" s="2"/>
      <c r="AG330" s="2"/>
    </row>
    <row r="331" spans="1:33" s="4" customFormat="1" x14ac:dyDescent="0.15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3"/>
      <c r="M331" s="3"/>
      <c r="N331" s="27"/>
      <c r="O331" s="27"/>
      <c r="P331" s="27"/>
      <c r="Q331" s="27"/>
      <c r="R331" s="27"/>
      <c r="S331" s="27"/>
      <c r="T331" s="3"/>
      <c r="U331" s="3"/>
      <c r="V331" s="3"/>
      <c r="W331" s="3"/>
      <c r="X331" s="17"/>
      <c r="AC331" s="2"/>
      <c r="AD331" s="2"/>
      <c r="AE331" s="2"/>
      <c r="AF331" s="2"/>
      <c r="AG331" s="2"/>
    </row>
    <row r="332" spans="1:33" s="4" customFormat="1" x14ac:dyDescent="0.15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3"/>
      <c r="M332" s="3"/>
      <c r="N332" s="27"/>
      <c r="O332" s="27"/>
      <c r="P332" s="27"/>
      <c r="Q332" s="27"/>
      <c r="R332" s="27"/>
      <c r="S332" s="27"/>
      <c r="T332" s="3"/>
      <c r="U332" s="3"/>
      <c r="V332" s="3"/>
      <c r="W332" s="3"/>
      <c r="X332" s="17"/>
      <c r="AC332" s="2"/>
      <c r="AD332" s="2"/>
      <c r="AE332" s="2"/>
      <c r="AF332" s="2"/>
      <c r="AG332" s="2"/>
    </row>
    <row r="333" spans="1:33" s="4" customFormat="1" x14ac:dyDescent="0.15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3"/>
      <c r="M333" s="3"/>
      <c r="N333" s="27"/>
      <c r="O333" s="27"/>
      <c r="P333" s="27"/>
      <c r="Q333" s="27"/>
      <c r="R333" s="27"/>
      <c r="S333" s="27"/>
      <c r="T333" s="3"/>
      <c r="U333" s="3"/>
      <c r="V333" s="3"/>
      <c r="W333" s="3"/>
      <c r="X333" s="17"/>
      <c r="AC333" s="2"/>
      <c r="AD333" s="2"/>
      <c r="AE333" s="2"/>
      <c r="AF333" s="2"/>
      <c r="AG333" s="2"/>
    </row>
    <row r="334" spans="1:33" s="4" customFormat="1" x14ac:dyDescent="0.15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3"/>
      <c r="M334" s="3"/>
      <c r="N334" s="27"/>
      <c r="O334" s="27"/>
      <c r="P334" s="27"/>
      <c r="Q334" s="27"/>
      <c r="R334" s="27"/>
      <c r="S334" s="27"/>
      <c r="T334" s="3"/>
      <c r="U334" s="3"/>
      <c r="V334" s="3"/>
      <c r="W334" s="3"/>
      <c r="X334" s="17"/>
      <c r="AC334" s="2"/>
      <c r="AD334" s="2"/>
      <c r="AE334" s="2"/>
      <c r="AF334" s="2"/>
      <c r="AG334" s="2"/>
    </row>
    <row r="335" spans="1:33" s="4" customFormat="1" x14ac:dyDescent="0.15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3"/>
      <c r="M335" s="3"/>
      <c r="N335" s="27"/>
      <c r="O335" s="27"/>
      <c r="P335" s="27"/>
      <c r="Q335" s="27"/>
      <c r="R335" s="27"/>
      <c r="S335" s="27"/>
      <c r="T335" s="3"/>
      <c r="U335" s="3"/>
      <c r="V335" s="3"/>
      <c r="W335" s="3"/>
      <c r="X335" s="17"/>
      <c r="AC335" s="2"/>
      <c r="AD335" s="2"/>
      <c r="AE335" s="2"/>
      <c r="AF335" s="2"/>
      <c r="AG335" s="2"/>
    </row>
    <row r="336" spans="1:33" s="4" customFormat="1" x14ac:dyDescent="0.15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3"/>
      <c r="M336" s="3"/>
      <c r="N336" s="27"/>
      <c r="O336" s="27"/>
      <c r="P336" s="27"/>
      <c r="Q336" s="27"/>
      <c r="R336" s="27"/>
      <c r="S336" s="27"/>
      <c r="T336" s="3"/>
      <c r="U336" s="3"/>
      <c r="V336" s="3"/>
      <c r="W336" s="3"/>
      <c r="X336" s="16"/>
      <c r="AC336" s="2"/>
      <c r="AD336" s="2"/>
      <c r="AE336" s="2"/>
      <c r="AF336" s="2"/>
      <c r="AG336" s="2"/>
    </row>
    <row r="337" spans="1:33" s="4" customFormat="1" x14ac:dyDescent="0.15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3"/>
      <c r="M337" s="3"/>
      <c r="N337" s="27"/>
      <c r="O337" s="27"/>
      <c r="P337" s="27"/>
      <c r="Q337" s="27"/>
      <c r="R337" s="27"/>
      <c r="S337" s="27"/>
      <c r="T337" s="3"/>
      <c r="U337" s="3"/>
      <c r="V337" s="3"/>
      <c r="W337" s="3"/>
      <c r="X337" s="16"/>
      <c r="AC337" s="2"/>
      <c r="AD337" s="2"/>
      <c r="AE337" s="2"/>
      <c r="AF337" s="2"/>
      <c r="AG337" s="2"/>
    </row>
    <row r="338" spans="1:33" s="4" customFormat="1" x14ac:dyDescent="0.15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3"/>
      <c r="M338" s="3"/>
      <c r="N338" s="27"/>
      <c r="O338" s="27"/>
      <c r="P338" s="27"/>
      <c r="Q338" s="27"/>
      <c r="R338" s="27"/>
      <c r="S338" s="27"/>
      <c r="T338" s="3"/>
      <c r="U338" s="3"/>
      <c r="V338" s="3"/>
      <c r="W338" s="3"/>
      <c r="X338" s="16"/>
      <c r="AC338" s="2"/>
      <c r="AD338" s="2"/>
      <c r="AE338" s="2"/>
      <c r="AF338" s="2"/>
      <c r="AG338" s="2"/>
    </row>
    <row r="339" spans="1:33" s="4" customFormat="1" x14ac:dyDescent="0.15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3"/>
      <c r="M339" s="3"/>
      <c r="N339" s="27"/>
      <c r="O339" s="27"/>
      <c r="P339" s="27"/>
      <c r="Q339" s="27"/>
      <c r="R339" s="27"/>
      <c r="S339" s="27"/>
      <c r="T339" s="3"/>
      <c r="U339" s="3"/>
      <c r="V339" s="3"/>
      <c r="W339" s="3"/>
      <c r="X339" s="16"/>
      <c r="AC339" s="2"/>
      <c r="AD339" s="2"/>
      <c r="AE339" s="2"/>
      <c r="AF339" s="2"/>
      <c r="AG339" s="2"/>
    </row>
    <row r="340" spans="1:33" s="4" customFormat="1" x14ac:dyDescent="0.15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3"/>
      <c r="M340" s="3"/>
      <c r="N340" s="27"/>
      <c r="O340" s="27"/>
      <c r="P340" s="27"/>
      <c r="Q340" s="27"/>
      <c r="R340" s="27"/>
      <c r="S340" s="27"/>
      <c r="T340" s="3"/>
      <c r="U340" s="3"/>
      <c r="V340" s="3"/>
      <c r="W340" s="3"/>
      <c r="X340" s="16"/>
      <c r="AC340" s="2"/>
      <c r="AD340" s="2"/>
      <c r="AE340" s="2"/>
      <c r="AF340" s="2"/>
      <c r="AG340" s="2"/>
    </row>
    <row r="341" spans="1:33" s="4" customFormat="1" x14ac:dyDescent="0.15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3"/>
      <c r="M341" s="3"/>
      <c r="N341" s="27"/>
      <c r="O341" s="27"/>
      <c r="P341" s="27"/>
      <c r="Q341" s="27"/>
      <c r="R341" s="27"/>
      <c r="S341" s="27"/>
      <c r="T341" s="3"/>
      <c r="U341" s="3"/>
      <c r="V341" s="3"/>
      <c r="W341" s="3"/>
      <c r="X341" s="16"/>
      <c r="AC341" s="2"/>
      <c r="AD341" s="2"/>
      <c r="AE341" s="2"/>
      <c r="AF341" s="2"/>
      <c r="AG341" s="2"/>
    </row>
    <row r="342" spans="1:33" s="4" customFormat="1" x14ac:dyDescent="0.15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3"/>
      <c r="M342" s="3"/>
      <c r="N342" s="27"/>
      <c r="O342" s="27"/>
      <c r="P342" s="27"/>
      <c r="Q342" s="27"/>
      <c r="R342" s="27"/>
      <c r="S342" s="27"/>
      <c r="T342" s="3"/>
      <c r="U342" s="3"/>
      <c r="V342" s="3"/>
      <c r="W342" s="3"/>
      <c r="X342" s="16"/>
      <c r="AC342" s="2"/>
      <c r="AD342" s="2"/>
      <c r="AE342" s="2"/>
      <c r="AF342" s="2"/>
      <c r="AG342" s="2"/>
    </row>
    <row r="343" spans="1:33" s="4" customFormat="1" x14ac:dyDescent="0.15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3"/>
      <c r="M343" s="3"/>
      <c r="N343" s="27"/>
      <c r="O343" s="27"/>
      <c r="P343" s="27"/>
      <c r="Q343" s="27"/>
      <c r="R343" s="27"/>
      <c r="S343" s="27"/>
      <c r="T343" s="3"/>
      <c r="U343" s="3"/>
      <c r="V343" s="3"/>
      <c r="W343" s="3"/>
      <c r="X343" s="16"/>
      <c r="AC343" s="2"/>
      <c r="AD343" s="2"/>
      <c r="AE343" s="2"/>
      <c r="AF343" s="2"/>
      <c r="AG343" s="2"/>
    </row>
    <row r="344" spans="1:33" s="4" customFormat="1" x14ac:dyDescent="0.15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3"/>
      <c r="M344" s="3"/>
      <c r="N344" s="27"/>
      <c r="O344" s="27"/>
      <c r="P344" s="27"/>
      <c r="Q344" s="27"/>
      <c r="R344" s="27"/>
      <c r="S344" s="27"/>
      <c r="T344" s="3"/>
      <c r="U344" s="3"/>
      <c r="V344" s="3"/>
      <c r="W344" s="3"/>
      <c r="X344" s="16"/>
      <c r="AC344" s="2"/>
      <c r="AD344" s="2"/>
      <c r="AE344" s="2"/>
      <c r="AF344" s="2"/>
      <c r="AG344" s="2"/>
    </row>
    <row r="345" spans="1:33" s="4" customFormat="1" x14ac:dyDescent="0.15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3"/>
      <c r="M345" s="3"/>
      <c r="N345" s="27"/>
      <c r="O345" s="27"/>
      <c r="P345" s="27"/>
      <c r="Q345" s="27"/>
      <c r="R345" s="27"/>
      <c r="S345" s="27"/>
      <c r="T345" s="3"/>
      <c r="U345" s="3"/>
      <c r="V345" s="3"/>
      <c r="W345" s="3"/>
      <c r="X345" s="16"/>
      <c r="AC345" s="2"/>
      <c r="AD345" s="2"/>
      <c r="AE345" s="2"/>
      <c r="AF345" s="2"/>
      <c r="AG345" s="2"/>
    </row>
    <row r="346" spans="1:33" s="4" customFormat="1" x14ac:dyDescent="0.15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3"/>
      <c r="M346" s="3"/>
      <c r="N346" s="27"/>
      <c r="O346" s="27"/>
      <c r="P346" s="27"/>
      <c r="Q346" s="27"/>
      <c r="R346" s="27"/>
      <c r="S346" s="27"/>
      <c r="T346" s="3"/>
      <c r="U346" s="3"/>
      <c r="V346" s="3"/>
      <c r="W346" s="3"/>
      <c r="X346" s="17"/>
      <c r="AC346" s="2"/>
      <c r="AD346" s="2"/>
      <c r="AE346" s="2"/>
      <c r="AF346" s="2"/>
      <c r="AG346" s="2"/>
    </row>
    <row r="347" spans="1:33" s="4" customFormat="1" x14ac:dyDescent="0.15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3"/>
      <c r="M347" s="3"/>
      <c r="N347" s="27"/>
      <c r="O347" s="27"/>
      <c r="P347" s="27"/>
      <c r="Q347" s="27"/>
      <c r="R347" s="27"/>
      <c r="S347" s="27"/>
      <c r="T347" s="3"/>
      <c r="U347" s="3"/>
      <c r="V347" s="3"/>
      <c r="W347" s="3"/>
      <c r="X347" s="17"/>
      <c r="AC347" s="2"/>
      <c r="AD347" s="2"/>
      <c r="AE347" s="2"/>
      <c r="AF347" s="2"/>
      <c r="AG347" s="2"/>
    </row>
    <row r="348" spans="1:33" s="4" customFormat="1" x14ac:dyDescent="0.15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3"/>
      <c r="M348" s="3"/>
      <c r="N348" s="27"/>
      <c r="O348" s="27"/>
      <c r="P348" s="27"/>
      <c r="Q348" s="27"/>
      <c r="R348" s="27"/>
      <c r="S348" s="27"/>
      <c r="T348" s="3"/>
      <c r="U348" s="3"/>
      <c r="V348" s="3"/>
      <c r="W348" s="3"/>
      <c r="X348" s="26"/>
      <c r="AC348" s="2"/>
      <c r="AD348" s="2"/>
      <c r="AE348" s="2"/>
      <c r="AF348" s="2"/>
      <c r="AG348" s="2"/>
    </row>
    <row r="349" spans="1:33" s="4" customFormat="1" x14ac:dyDescent="0.15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3"/>
      <c r="M349" s="3"/>
      <c r="N349" s="27"/>
      <c r="O349" s="27"/>
      <c r="P349" s="27"/>
      <c r="Q349" s="27"/>
      <c r="R349" s="27"/>
      <c r="S349" s="27"/>
      <c r="T349" s="3"/>
      <c r="U349" s="3"/>
      <c r="V349" s="3"/>
      <c r="W349" s="3"/>
      <c r="X349" s="16"/>
      <c r="AC349" s="2"/>
      <c r="AD349" s="2"/>
      <c r="AE349" s="2"/>
      <c r="AF349" s="2"/>
      <c r="AG349" s="2"/>
    </row>
    <row r="350" spans="1:33" s="4" customFormat="1" x14ac:dyDescent="0.15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3"/>
      <c r="M350" s="3"/>
      <c r="N350" s="27"/>
      <c r="O350" s="27"/>
      <c r="P350" s="27"/>
      <c r="Q350" s="27"/>
      <c r="R350" s="27"/>
      <c r="S350" s="27"/>
      <c r="T350" s="3"/>
      <c r="U350" s="3"/>
      <c r="V350" s="3"/>
      <c r="W350" s="3"/>
      <c r="X350" s="16"/>
      <c r="AC350" s="2"/>
      <c r="AD350" s="2"/>
      <c r="AE350" s="2"/>
      <c r="AF350" s="2"/>
      <c r="AG350" s="2"/>
    </row>
    <row r="351" spans="1:33" s="4" customFormat="1" x14ac:dyDescent="0.15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3"/>
      <c r="M351" s="3"/>
      <c r="N351" s="27"/>
      <c r="O351" s="27"/>
      <c r="P351" s="27"/>
      <c r="Q351" s="27"/>
      <c r="R351" s="27"/>
      <c r="S351" s="27"/>
      <c r="T351" s="3"/>
      <c r="U351" s="3"/>
      <c r="V351" s="3"/>
      <c r="W351" s="3"/>
      <c r="X351" s="16"/>
      <c r="AC351" s="2"/>
      <c r="AD351" s="2"/>
      <c r="AE351" s="2"/>
      <c r="AF351" s="2"/>
      <c r="AG351" s="2"/>
    </row>
    <row r="352" spans="1:33" s="4" customFormat="1" x14ac:dyDescent="0.15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3"/>
      <c r="M352" s="3"/>
      <c r="N352" s="27"/>
      <c r="O352" s="27"/>
      <c r="P352" s="27"/>
      <c r="Q352" s="27"/>
      <c r="R352" s="27"/>
      <c r="S352" s="27"/>
      <c r="T352" s="3"/>
      <c r="U352" s="3"/>
      <c r="V352" s="3"/>
      <c r="W352" s="3"/>
      <c r="X352" s="16"/>
      <c r="AC352" s="2"/>
      <c r="AD352" s="2"/>
      <c r="AE352" s="2"/>
      <c r="AF352" s="2"/>
      <c r="AG352" s="2"/>
    </row>
    <row r="353" spans="1:33" s="4" customFormat="1" x14ac:dyDescent="0.15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3"/>
      <c r="M353" s="3"/>
      <c r="N353" s="27"/>
      <c r="O353" s="27"/>
      <c r="P353" s="27"/>
      <c r="Q353" s="27"/>
      <c r="R353" s="27"/>
      <c r="S353" s="27"/>
      <c r="T353" s="3"/>
      <c r="U353" s="3"/>
      <c r="V353" s="3"/>
      <c r="W353" s="3"/>
      <c r="X353" s="16"/>
      <c r="AC353" s="2"/>
      <c r="AD353" s="2"/>
      <c r="AE353" s="2"/>
      <c r="AF353" s="2"/>
      <c r="AG353" s="2"/>
    </row>
    <row r="354" spans="1:33" s="4" customFormat="1" x14ac:dyDescent="0.15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N354" s="25"/>
      <c r="O354" s="25"/>
      <c r="P354" s="25"/>
      <c r="Q354" s="25"/>
      <c r="R354" s="25"/>
      <c r="S354" s="25"/>
      <c r="X354" s="16"/>
      <c r="AC354" s="2"/>
      <c r="AD354" s="2"/>
      <c r="AE354" s="2"/>
      <c r="AF354" s="2"/>
      <c r="AG354" s="2"/>
    </row>
    <row r="355" spans="1:33" s="4" customFormat="1" x14ac:dyDescent="0.15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N355" s="25"/>
      <c r="O355" s="25"/>
      <c r="P355" s="25"/>
      <c r="Q355" s="25"/>
      <c r="R355" s="25"/>
      <c r="S355" s="25"/>
      <c r="X355" s="16"/>
      <c r="AC355" s="2"/>
      <c r="AD355" s="2"/>
      <c r="AE355" s="2"/>
      <c r="AF355" s="2"/>
      <c r="AG355" s="2"/>
    </row>
    <row r="356" spans="1:33" s="4" customFormat="1" x14ac:dyDescent="0.15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N356" s="25"/>
      <c r="O356" s="25"/>
      <c r="P356" s="25"/>
      <c r="Q356" s="25"/>
      <c r="R356" s="25"/>
      <c r="S356" s="25"/>
      <c r="X356" s="16"/>
      <c r="AC356" s="2"/>
      <c r="AD356" s="2"/>
      <c r="AE356" s="2"/>
      <c r="AF356" s="2"/>
      <c r="AG356" s="2"/>
    </row>
    <row r="357" spans="1:33" s="4" customFormat="1" x14ac:dyDescent="0.15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N357" s="25"/>
      <c r="O357" s="25"/>
      <c r="P357" s="25"/>
      <c r="Q357" s="25"/>
      <c r="R357" s="25"/>
      <c r="S357" s="25"/>
      <c r="X357" s="16"/>
      <c r="AC357" s="2"/>
      <c r="AD357" s="2"/>
      <c r="AE357" s="2"/>
      <c r="AF357" s="2"/>
      <c r="AG357" s="2"/>
    </row>
    <row r="358" spans="1:33" s="4" customFormat="1" x14ac:dyDescent="0.15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N358" s="25"/>
      <c r="O358" s="25"/>
      <c r="P358" s="25"/>
      <c r="Q358" s="25"/>
      <c r="R358" s="25"/>
      <c r="S358" s="25"/>
      <c r="X358" s="16"/>
      <c r="AC358" s="2"/>
      <c r="AD358" s="2"/>
      <c r="AE358" s="2"/>
      <c r="AF358" s="2"/>
      <c r="AG358" s="2"/>
    </row>
    <row r="359" spans="1:33" s="4" customFormat="1" x14ac:dyDescent="0.15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N359" s="25"/>
      <c r="O359" s="25"/>
      <c r="P359" s="25"/>
      <c r="Q359" s="25"/>
      <c r="R359" s="25"/>
      <c r="S359" s="25"/>
      <c r="X359" s="16"/>
      <c r="AC359" s="2"/>
      <c r="AD359" s="2"/>
      <c r="AE359" s="2"/>
      <c r="AF359" s="2"/>
      <c r="AG359" s="2"/>
    </row>
    <row r="360" spans="1:33" s="4" customFormat="1" x14ac:dyDescent="0.15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N360" s="25"/>
      <c r="O360" s="25"/>
      <c r="P360" s="25"/>
      <c r="Q360" s="25"/>
      <c r="R360" s="25"/>
      <c r="S360" s="25"/>
      <c r="X360" s="16"/>
      <c r="AC360" s="2"/>
      <c r="AD360" s="2"/>
      <c r="AE360" s="2"/>
      <c r="AF360" s="2"/>
      <c r="AG360" s="2"/>
    </row>
    <row r="361" spans="1:33" s="4" customFormat="1" x14ac:dyDescent="0.15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N361" s="25"/>
      <c r="O361" s="25"/>
      <c r="P361" s="25"/>
      <c r="Q361" s="25"/>
      <c r="R361" s="25"/>
      <c r="S361" s="25"/>
      <c r="X361" s="16"/>
      <c r="AC361" s="2"/>
      <c r="AD361" s="2"/>
      <c r="AE361" s="2"/>
      <c r="AF361" s="2"/>
      <c r="AG361" s="2"/>
    </row>
    <row r="362" spans="1:33" s="4" customFormat="1" x14ac:dyDescent="0.15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N362" s="25"/>
      <c r="O362" s="25"/>
      <c r="P362" s="25"/>
      <c r="Q362" s="25"/>
      <c r="R362" s="25"/>
      <c r="S362" s="25"/>
      <c r="X362" s="16"/>
      <c r="AC362" s="2"/>
      <c r="AD362" s="2"/>
      <c r="AE362" s="2"/>
      <c r="AF362" s="2"/>
      <c r="AG362" s="2"/>
    </row>
    <row r="363" spans="1:33" s="4" customFormat="1" x14ac:dyDescent="0.15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N363" s="25"/>
      <c r="O363" s="25"/>
      <c r="P363" s="25"/>
      <c r="Q363" s="25"/>
      <c r="R363" s="25"/>
      <c r="S363" s="25"/>
      <c r="X363" s="26"/>
      <c r="AC363" s="2"/>
      <c r="AD363" s="2"/>
      <c r="AE363" s="2"/>
      <c r="AF363" s="2"/>
      <c r="AG363" s="2"/>
    </row>
    <row r="364" spans="1:33" s="4" customFormat="1" x14ac:dyDescent="0.15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N364" s="25"/>
      <c r="O364" s="25"/>
      <c r="P364" s="25"/>
      <c r="Q364" s="25"/>
      <c r="R364" s="25"/>
      <c r="S364" s="25"/>
      <c r="X364" s="26"/>
      <c r="AC364" s="2"/>
      <c r="AD364" s="2"/>
      <c r="AE364" s="2"/>
      <c r="AF364" s="2"/>
      <c r="AG364" s="2"/>
    </row>
    <row r="365" spans="1:33" s="4" customFormat="1" x14ac:dyDescent="0.15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N365" s="25"/>
      <c r="O365" s="25"/>
      <c r="P365" s="25"/>
      <c r="Q365" s="25"/>
      <c r="R365" s="25"/>
      <c r="S365" s="25"/>
      <c r="X365" s="26"/>
      <c r="AC365" s="2"/>
      <c r="AD365" s="2"/>
      <c r="AE365" s="2"/>
      <c r="AF365" s="2"/>
      <c r="AG365" s="2"/>
    </row>
    <row r="366" spans="1:33" s="4" customFormat="1" x14ac:dyDescent="0.15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N366" s="25"/>
      <c r="O366" s="25"/>
      <c r="P366" s="25"/>
      <c r="Q366" s="25"/>
      <c r="R366" s="25"/>
      <c r="S366" s="25"/>
      <c r="X366" s="26"/>
      <c r="AC366" s="2"/>
      <c r="AD366" s="2"/>
      <c r="AE366" s="2"/>
      <c r="AF366" s="2"/>
      <c r="AG366" s="2"/>
    </row>
    <row r="367" spans="1:33" s="4" customFormat="1" x14ac:dyDescent="0.15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N367" s="25"/>
      <c r="O367" s="25"/>
      <c r="P367" s="25"/>
      <c r="Q367" s="25"/>
      <c r="R367" s="25"/>
      <c r="S367" s="25"/>
      <c r="X367" s="26"/>
      <c r="AC367" s="2"/>
      <c r="AD367" s="2"/>
      <c r="AE367" s="2"/>
      <c r="AF367" s="2"/>
      <c r="AG367" s="2"/>
    </row>
    <row r="368" spans="1:33" s="4" customFormat="1" x14ac:dyDescent="0.15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N368" s="25"/>
      <c r="O368" s="25"/>
      <c r="P368" s="25"/>
      <c r="Q368" s="25"/>
      <c r="R368" s="25"/>
      <c r="S368" s="25"/>
      <c r="X368" s="26"/>
      <c r="AC368" s="2"/>
      <c r="AD368" s="2"/>
      <c r="AE368" s="2"/>
      <c r="AF368" s="2"/>
      <c r="AG368" s="2"/>
    </row>
    <row r="369" spans="1:33" s="4" customFormat="1" x14ac:dyDescent="0.15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N369" s="25"/>
      <c r="O369" s="25"/>
      <c r="P369" s="25"/>
      <c r="Q369" s="25"/>
      <c r="R369" s="25"/>
      <c r="S369" s="25"/>
      <c r="X369" s="26"/>
      <c r="AC369" s="2"/>
      <c r="AD369" s="2"/>
      <c r="AE369" s="2"/>
      <c r="AF369" s="2"/>
      <c r="AG369" s="2"/>
    </row>
    <row r="370" spans="1:33" s="4" customFormat="1" x14ac:dyDescent="0.15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N370" s="25"/>
      <c r="O370" s="25"/>
      <c r="P370" s="25"/>
      <c r="Q370" s="25"/>
      <c r="R370" s="25"/>
      <c r="S370" s="25"/>
      <c r="X370" s="26"/>
      <c r="AC370" s="2"/>
      <c r="AD370" s="2"/>
      <c r="AE370" s="2"/>
      <c r="AF370" s="2"/>
      <c r="AG370" s="2"/>
    </row>
    <row r="371" spans="1:33" s="4" customFormat="1" x14ac:dyDescent="0.15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N371" s="25"/>
      <c r="O371" s="25"/>
      <c r="P371" s="25"/>
      <c r="Q371" s="25"/>
      <c r="R371" s="25"/>
      <c r="S371" s="25"/>
      <c r="X371" s="26"/>
      <c r="AC371" s="2"/>
      <c r="AD371" s="2"/>
      <c r="AE371" s="2"/>
      <c r="AF371" s="2"/>
      <c r="AG371" s="2"/>
    </row>
    <row r="372" spans="1:33" s="4" customFormat="1" x14ac:dyDescent="0.15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N372" s="25"/>
      <c r="O372" s="25"/>
      <c r="P372" s="25"/>
      <c r="Q372" s="25"/>
      <c r="R372" s="25"/>
      <c r="S372" s="25"/>
      <c r="X372" s="26"/>
      <c r="AC372" s="2"/>
      <c r="AD372" s="2"/>
      <c r="AE372" s="2"/>
      <c r="AF372" s="2"/>
      <c r="AG372" s="2"/>
    </row>
    <row r="373" spans="1:33" s="4" customFormat="1" x14ac:dyDescent="0.15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N373" s="25"/>
      <c r="O373" s="25"/>
      <c r="P373" s="25"/>
      <c r="Q373" s="25"/>
      <c r="R373" s="25"/>
      <c r="S373" s="25"/>
      <c r="X373" s="26"/>
      <c r="AC373" s="2"/>
      <c r="AD373" s="2"/>
      <c r="AE373" s="2"/>
      <c r="AF373" s="2"/>
      <c r="AG373" s="2"/>
    </row>
    <row r="374" spans="1:33" s="4" customFormat="1" x14ac:dyDescent="0.15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N374" s="25"/>
      <c r="O374" s="25"/>
      <c r="P374" s="25"/>
      <c r="Q374" s="25"/>
      <c r="R374" s="25"/>
      <c r="S374" s="25"/>
      <c r="X374" s="26"/>
      <c r="AC374" s="2"/>
      <c r="AD374" s="2"/>
      <c r="AE374" s="2"/>
      <c r="AF374" s="2"/>
      <c r="AG374" s="2"/>
    </row>
    <row r="375" spans="1:33" s="4" customFormat="1" x14ac:dyDescent="0.15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N375" s="25"/>
      <c r="O375" s="25"/>
      <c r="P375" s="25"/>
      <c r="Q375" s="25"/>
      <c r="R375" s="25"/>
      <c r="S375" s="25"/>
      <c r="X375" s="26"/>
      <c r="AC375" s="2"/>
      <c r="AD375" s="2"/>
      <c r="AE375" s="2"/>
      <c r="AF375" s="2"/>
      <c r="AG375" s="2"/>
    </row>
    <row r="376" spans="1:33" s="4" customFormat="1" x14ac:dyDescent="0.15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N376" s="25"/>
      <c r="O376" s="25"/>
      <c r="P376" s="25"/>
      <c r="Q376" s="25"/>
      <c r="R376" s="25"/>
      <c r="S376" s="25"/>
      <c r="X376" s="26"/>
      <c r="AC376" s="2"/>
      <c r="AD376" s="2"/>
      <c r="AE376" s="2"/>
      <c r="AF376" s="2"/>
      <c r="AG376" s="2"/>
    </row>
    <row r="377" spans="1:33" s="4" customFormat="1" x14ac:dyDescent="0.15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N377" s="25"/>
      <c r="O377" s="25"/>
      <c r="P377" s="25"/>
      <c r="Q377" s="25"/>
      <c r="R377" s="25"/>
      <c r="S377" s="25"/>
      <c r="X377" s="26"/>
      <c r="AC377" s="2"/>
      <c r="AD377" s="2"/>
      <c r="AE377" s="2"/>
      <c r="AF377" s="2"/>
      <c r="AG377" s="2"/>
    </row>
    <row r="378" spans="1:33" s="4" customFormat="1" x14ac:dyDescent="0.15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N378" s="25"/>
      <c r="O378" s="25"/>
      <c r="P378" s="25"/>
      <c r="Q378" s="25"/>
      <c r="R378" s="25"/>
      <c r="S378" s="25"/>
      <c r="X378" s="26"/>
      <c r="AC378" s="2"/>
      <c r="AD378" s="2"/>
      <c r="AE378" s="2"/>
      <c r="AF378" s="2"/>
      <c r="AG378" s="2"/>
    </row>
    <row r="379" spans="1:33" s="4" customFormat="1" x14ac:dyDescent="0.15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N379" s="25"/>
      <c r="O379" s="25"/>
      <c r="P379" s="25"/>
      <c r="Q379" s="25"/>
      <c r="R379" s="25"/>
      <c r="S379" s="25"/>
      <c r="X379" s="26"/>
      <c r="AC379" s="2"/>
      <c r="AD379" s="2"/>
      <c r="AE379" s="2"/>
      <c r="AF379" s="2"/>
      <c r="AG379" s="2"/>
    </row>
    <row r="380" spans="1:33" s="4" customFormat="1" x14ac:dyDescent="0.15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N380" s="25"/>
      <c r="O380" s="25"/>
      <c r="P380" s="25"/>
      <c r="Q380" s="25"/>
      <c r="R380" s="25"/>
      <c r="S380" s="25"/>
      <c r="X380" s="26"/>
      <c r="AC380" s="2"/>
      <c r="AD380" s="2"/>
      <c r="AE380" s="2"/>
      <c r="AF380" s="2"/>
      <c r="AG380" s="2"/>
    </row>
    <row r="381" spans="1:33" s="4" customFormat="1" x14ac:dyDescent="0.15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N381" s="25"/>
      <c r="O381" s="25"/>
      <c r="P381" s="25"/>
      <c r="Q381" s="25"/>
      <c r="R381" s="25"/>
      <c r="S381" s="25"/>
      <c r="X381" s="26"/>
      <c r="AC381" s="2"/>
      <c r="AD381" s="2"/>
      <c r="AE381" s="2"/>
      <c r="AF381" s="2"/>
      <c r="AG381" s="2"/>
    </row>
    <row r="382" spans="1:33" s="4" customFormat="1" x14ac:dyDescent="0.15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N382" s="25"/>
      <c r="O382" s="25"/>
      <c r="P382" s="25"/>
      <c r="Q382" s="25"/>
      <c r="R382" s="25"/>
      <c r="S382" s="25"/>
      <c r="X382" s="26"/>
      <c r="AC382" s="2"/>
      <c r="AD382" s="2"/>
      <c r="AE382" s="2"/>
      <c r="AF382" s="2"/>
      <c r="AG382" s="2"/>
    </row>
    <row r="383" spans="1:33" s="4" customFormat="1" x14ac:dyDescent="0.15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N383" s="25"/>
      <c r="O383" s="25"/>
      <c r="P383" s="25"/>
      <c r="Q383" s="25"/>
      <c r="R383" s="25"/>
      <c r="S383" s="25"/>
      <c r="X383" s="26"/>
      <c r="AC383" s="2"/>
      <c r="AD383" s="2"/>
      <c r="AE383" s="2"/>
      <c r="AF383" s="2"/>
      <c r="AG383" s="2"/>
    </row>
    <row r="384" spans="1:33" s="4" customFormat="1" x14ac:dyDescent="0.15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N384" s="25"/>
      <c r="O384" s="25"/>
      <c r="P384" s="25"/>
      <c r="Q384" s="25"/>
      <c r="R384" s="25"/>
      <c r="S384" s="25"/>
      <c r="X384" s="26"/>
      <c r="AC384" s="2"/>
      <c r="AD384" s="2"/>
      <c r="AE384" s="2"/>
      <c r="AF384" s="2"/>
      <c r="AG384" s="2"/>
    </row>
    <row r="385" spans="1:33" s="4" customFormat="1" x14ac:dyDescent="0.15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N385" s="25"/>
      <c r="O385" s="25"/>
      <c r="P385" s="25"/>
      <c r="Q385" s="25"/>
      <c r="R385" s="25"/>
      <c r="S385" s="25"/>
      <c r="X385" s="26"/>
      <c r="AC385" s="2"/>
      <c r="AD385" s="2"/>
      <c r="AE385" s="2"/>
      <c r="AF385" s="2"/>
      <c r="AG385" s="2"/>
    </row>
    <row r="386" spans="1:33" s="4" customFormat="1" x14ac:dyDescent="0.15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N386" s="25"/>
      <c r="O386" s="25"/>
      <c r="P386" s="25"/>
      <c r="Q386" s="25"/>
      <c r="R386" s="25"/>
      <c r="S386" s="25"/>
      <c r="X386" s="26"/>
      <c r="AC386" s="2"/>
      <c r="AD386" s="2"/>
      <c r="AE386" s="2"/>
      <c r="AF386" s="2"/>
      <c r="AG386" s="2"/>
    </row>
    <row r="387" spans="1:33" s="4" customFormat="1" x14ac:dyDescent="0.15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N387" s="25"/>
      <c r="O387" s="25"/>
      <c r="P387" s="25"/>
      <c r="Q387" s="25"/>
      <c r="R387" s="25"/>
      <c r="S387" s="25"/>
      <c r="X387" s="26"/>
      <c r="AC387" s="2"/>
      <c r="AD387" s="2"/>
      <c r="AE387" s="2"/>
      <c r="AF387" s="2"/>
      <c r="AG387" s="2"/>
    </row>
  </sheetData>
  <phoneticPr fontId="18"/>
  <dataValidations count="2">
    <dataValidation type="list" allowBlank="1" showInputMessage="1" showErrorMessage="1" sqref="G19 J22">
      <formula1>$N$3:$N$16</formula1>
    </dataValidation>
    <dataValidation type="list" allowBlank="1" showInputMessage="1" showErrorMessage="1" promptTitle="公道止水栓の選択" prompt="公道止水栓の種類をプルダウンリストから選択してください" sqref="A75">
      <formula1>$N$78:$N$79</formula1>
    </dataValidation>
  </dataValidations>
  <pageMargins left="0.74803149606299213" right="0.74803149606299213" top="0.98425196850393704" bottom="0.98425196850393704" header="0.51181102362204722" footer="0.51181102362204722"/>
  <pageSetup paperSize="9" scale="58" orientation="portrait" r:id="rId1"/>
  <headerFooter alignWithMargins="0"/>
  <rowBreaks count="1" manualBreakCount="1">
    <brk id="40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33"/>
  <sheetViews>
    <sheetView view="pageBreakPreview" topLeftCell="A81" zoomScale="70" zoomScaleNormal="70" zoomScaleSheetLayoutView="70" workbookViewId="0">
      <selection activeCell="E109" sqref="E109"/>
    </sheetView>
  </sheetViews>
  <sheetFormatPr defaultRowHeight="17.25" outlineLevelCol="1" x14ac:dyDescent="0.15"/>
  <cols>
    <col min="1" max="11" width="12.5" style="41" customWidth="1"/>
    <col min="12" max="13" width="12.5" style="4" customWidth="1"/>
    <col min="14" max="17" width="12.5" style="25" hidden="1" customWidth="1" outlineLevel="1"/>
    <col min="18" max="18" width="12.5" style="25" customWidth="1" collapsed="1"/>
    <col min="19" max="19" width="12.5" style="25" customWidth="1"/>
    <col min="20" max="23" width="12.5" style="4" customWidth="1"/>
    <col min="24" max="24" width="12.5" style="41" customWidth="1"/>
    <col min="25" max="28" width="12.5" style="4" customWidth="1"/>
    <col min="29" max="29" width="9" style="2"/>
    <col min="30" max="33" width="12.25" style="2" customWidth="1"/>
    <col min="34" max="16384" width="9" style="2"/>
  </cols>
  <sheetData>
    <row r="1" spans="1:33" ht="17.25" customHeight="1" x14ac:dyDescent="0.15">
      <c r="A1" s="210" t="s">
        <v>120</v>
      </c>
      <c r="B1" s="211"/>
      <c r="C1" s="212"/>
      <c r="D1" s="4"/>
      <c r="F1" s="4"/>
      <c r="G1" s="4"/>
      <c r="H1" s="4"/>
      <c r="I1" s="135"/>
      <c r="J1" s="5" t="s">
        <v>169</v>
      </c>
      <c r="K1" s="5"/>
      <c r="N1" s="4" t="s">
        <v>23</v>
      </c>
      <c r="O1" s="4"/>
      <c r="P1" s="4"/>
      <c r="Q1" s="4"/>
      <c r="R1" s="4" t="s">
        <v>234</v>
      </c>
    </row>
    <row r="2" spans="1:33" ht="17.25" customHeight="1" x14ac:dyDescent="0.15">
      <c r="A2" s="213" t="s">
        <v>121</v>
      </c>
      <c r="B2" s="214"/>
      <c r="C2" s="215"/>
      <c r="D2" s="5"/>
      <c r="F2" s="5"/>
      <c r="G2" s="5"/>
      <c r="H2" s="5"/>
      <c r="I2" s="258"/>
      <c r="J2" s="5" t="s">
        <v>170</v>
      </c>
      <c r="K2" s="5"/>
      <c r="N2" s="9" t="s">
        <v>0</v>
      </c>
      <c r="O2" s="10" t="s">
        <v>150</v>
      </c>
      <c r="P2" s="11" t="s">
        <v>151</v>
      </c>
      <c r="Q2" s="42" t="s">
        <v>4</v>
      </c>
      <c r="AB2" s="5"/>
    </row>
    <row r="3" spans="1:33" ht="17.25" customHeight="1" x14ac:dyDescent="0.15">
      <c r="A3" s="6"/>
      <c r="B3" s="6"/>
      <c r="C3" s="6"/>
      <c r="D3" s="5"/>
      <c r="F3" s="5"/>
      <c r="G3" s="5"/>
      <c r="H3" s="5"/>
      <c r="I3" s="5"/>
      <c r="J3" s="5"/>
      <c r="K3" s="5"/>
      <c r="N3" s="12" t="s">
        <v>116</v>
      </c>
      <c r="O3" s="13">
        <v>12</v>
      </c>
      <c r="P3" s="13" t="s">
        <v>152</v>
      </c>
      <c r="Q3" s="42">
        <v>0.8</v>
      </c>
      <c r="AB3" s="5"/>
    </row>
    <row r="4" spans="1:33" ht="17.25" customHeight="1" x14ac:dyDescent="0.15">
      <c r="A4" s="41" t="s">
        <v>203</v>
      </c>
      <c r="B4" s="6"/>
      <c r="C4" s="6"/>
      <c r="D4" s="5"/>
      <c r="F4" s="5"/>
      <c r="G4" s="5"/>
      <c r="H4" s="5"/>
      <c r="I4" s="5"/>
      <c r="J4" s="5"/>
      <c r="K4" s="5"/>
      <c r="N4" s="12" t="s">
        <v>117</v>
      </c>
      <c r="O4" s="13">
        <v>12</v>
      </c>
      <c r="P4" s="13" t="s">
        <v>152</v>
      </c>
      <c r="Q4" s="42">
        <v>0.8</v>
      </c>
      <c r="AB4" s="5"/>
      <c r="AD4" s="132"/>
      <c r="AE4" s="133"/>
      <c r="AF4" s="134"/>
      <c r="AG4" s="4"/>
    </row>
    <row r="5" spans="1:33" ht="17.25" customHeight="1" x14ac:dyDescent="0.15">
      <c r="A5" s="41" t="s">
        <v>204</v>
      </c>
      <c r="B5" s="6"/>
      <c r="C5" s="6"/>
      <c r="D5" s="5"/>
      <c r="F5" s="5"/>
      <c r="G5" s="5"/>
      <c r="H5" s="5"/>
      <c r="I5" s="5"/>
      <c r="J5" s="5"/>
      <c r="K5" s="5"/>
      <c r="N5" s="12" t="s">
        <v>153</v>
      </c>
      <c r="O5" s="13">
        <v>8</v>
      </c>
      <c r="P5" s="13">
        <v>13</v>
      </c>
      <c r="Q5" s="42">
        <v>0.4</v>
      </c>
      <c r="AB5" s="5"/>
      <c r="AD5" s="132"/>
      <c r="AE5" s="133"/>
      <c r="AF5" s="134"/>
      <c r="AG5" s="4"/>
    </row>
    <row r="6" spans="1:33" ht="17.25" customHeight="1" x14ac:dyDescent="0.15">
      <c r="A6" s="6" t="s">
        <v>205</v>
      </c>
      <c r="B6" s="6"/>
      <c r="C6" s="6"/>
      <c r="D6" s="5"/>
      <c r="F6" s="5"/>
      <c r="G6" s="5"/>
      <c r="H6" s="5"/>
      <c r="I6" s="5"/>
      <c r="J6" s="5"/>
      <c r="K6" s="5"/>
      <c r="N6" s="12" t="s">
        <v>154</v>
      </c>
      <c r="O6" s="13">
        <v>8</v>
      </c>
      <c r="P6" s="13">
        <v>13</v>
      </c>
      <c r="Q6" s="42">
        <v>0.4</v>
      </c>
      <c r="AB6" s="5"/>
      <c r="AD6" s="132"/>
      <c r="AE6" s="133"/>
      <c r="AF6" s="134"/>
      <c r="AG6" s="4"/>
    </row>
    <row r="7" spans="1:33" ht="17.25" customHeight="1" x14ac:dyDescent="0.15">
      <c r="A7" s="6" t="s">
        <v>206</v>
      </c>
      <c r="B7" s="6"/>
      <c r="C7" s="6"/>
      <c r="D7" s="5"/>
      <c r="F7" s="5"/>
      <c r="G7" s="5"/>
      <c r="H7" s="5"/>
      <c r="I7" s="5"/>
      <c r="J7" s="5"/>
      <c r="K7" s="5"/>
      <c r="N7" s="12" t="s">
        <v>155</v>
      </c>
      <c r="O7" s="13">
        <v>5</v>
      </c>
      <c r="P7" s="13">
        <v>13</v>
      </c>
      <c r="Q7" s="42">
        <v>0.25</v>
      </c>
      <c r="AB7" s="5"/>
    </row>
    <row r="8" spans="1:33" ht="17.25" customHeight="1" x14ac:dyDescent="0.15">
      <c r="A8" s="41" t="s">
        <v>207</v>
      </c>
      <c r="B8" s="8"/>
      <c r="C8" s="8"/>
      <c r="D8" s="5"/>
      <c r="F8" s="5"/>
      <c r="G8" s="5"/>
      <c r="H8" s="5"/>
      <c r="I8" s="5"/>
      <c r="J8" s="5"/>
      <c r="K8" s="5"/>
      <c r="N8" s="12" t="s">
        <v>156</v>
      </c>
      <c r="O8" s="13">
        <v>15</v>
      </c>
      <c r="P8" s="13" t="s">
        <v>152</v>
      </c>
      <c r="Q8" s="42">
        <v>1.3</v>
      </c>
      <c r="AB8" s="5"/>
    </row>
    <row r="9" spans="1:33" ht="17.25" customHeight="1" x14ac:dyDescent="0.15">
      <c r="A9" s="41" t="s">
        <v>208</v>
      </c>
      <c r="D9" s="7"/>
      <c r="F9" s="7"/>
      <c r="G9" s="7"/>
      <c r="H9" s="7"/>
      <c r="I9" s="7"/>
      <c r="J9" s="7"/>
      <c r="K9" s="7"/>
      <c r="N9" s="12" t="s">
        <v>157</v>
      </c>
      <c r="O9" s="13">
        <v>12</v>
      </c>
      <c r="P9" s="13">
        <v>13</v>
      </c>
      <c r="Q9" s="42">
        <v>0.8</v>
      </c>
      <c r="AB9" s="5"/>
    </row>
    <row r="10" spans="1:33" ht="17.25" customHeight="1" x14ac:dyDescent="0.15">
      <c r="A10" s="41" t="s">
        <v>209</v>
      </c>
      <c r="D10" s="7"/>
      <c r="G10" s="7"/>
      <c r="H10" s="7"/>
      <c r="I10" s="7"/>
      <c r="J10" s="7"/>
      <c r="K10" s="7"/>
      <c r="N10" s="12" t="s">
        <v>158</v>
      </c>
      <c r="O10" s="13">
        <v>15</v>
      </c>
      <c r="P10" s="13">
        <v>13</v>
      </c>
      <c r="Q10" s="42">
        <v>1.3</v>
      </c>
      <c r="AB10" s="8"/>
    </row>
    <row r="11" spans="1:33" ht="17.25" customHeight="1" x14ac:dyDescent="0.15">
      <c r="A11" s="41" t="s">
        <v>210</v>
      </c>
      <c r="D11" s="6"/>
      <c r="G11" s="6"/>
      <c r="H11" s="6"/>
      <c r="I11" s="6"/>
      <c r="J11" s="6"/>
      <c r="K11" s="6"/>
      <c r="N11" s="12" t="s">
        <v>159</v>
      </c>
      <c r="O11" s="13">
        <v>12</v>
      </c>
      <c r="P11" s="13">
        <v>13</v>
      </c>
      <c r="Q11" s="42">
        <v>0.8</v>
      </c>
      <c r="AB11" s="5"/>
    </row>
    <row r="12" spans="1:33" ht="17.25" customHeight="1" x14ac:dyDescent="0.15">
      <c r="A12" s="41" t="s">
        <v>211</v>
      </c>
      <c r="D12" s="6"/>
      <c r="F12" s="6"/>
      <c r="G12" s="6"/>
      <c r="H12" s="6"/>
      <c r="I12" s="6"/>
      <c r="J12" s="6"/>
      <c r="K12" s="6"/>
      <c r="N12" s="12" t="s">
        <v>160</v>
      </c>
      <c r="O12" s="13">
        <v>70</v>
      </c>
      <c r="P12" s="13">
        <v>25</v>
      </c>
      <c r="Q12" s="42" t="s">
        <v>70</v>
      </c>
      <c r="AB12" s="5"/>
    </row>
    <row r="13" spans="1:33" ht="17.25" customHeight="1" x14ac:dyDescent="0.15">
      <c r="A13" s="41" t="s">
        <v>212</v>
      </c>
      <c r="D13" s="6"/>
      <c r="F13" s="6"/>
      <c r="G13" s="6"/>
      <c r="H13" s="6"/>
      <c r="I13" s="6"/>
      <c r="J13" s="6"/>
      <c r="K13" s="6"/>
      <c r="N13" s="12" t="s">
        <v>161</v>
      </c>
      <c r="O13" s="13">
        <v>20</v>
      </c>
      <c r="P13" s="13" t="s">
        <v>162</v>
      </c>
      <c r="Q13" s="42">
        <v>2.1</v>
      </c>
      <c r="AB13" s="5"/>
    </row>
    <row r="14" spans="1:33" ht="17.25" customHeight="1" x14ac:dyDescent="0.15">
      <c r="A14" s="41" t="s">
        <v>219</v>
      </c>
      <c r="K14" s="6"/>
      <c r="N14" s="12" t="s">
        <v>163</v>
      </c>
      <c r="O14" s="13">
        <v>30</v>
      </c>
      <c r="P14" s="13" t="s">
        <v>164</v>
      </c>
      <c r="Q14" s="42" t="s">
        <v>70</v>
      </c>
      <c r="AB14" s="5"/>
    </row>
    <row r="15" spans="1:33" ht="17.25" customHeight="1" x14ac:dyDescent="0.15">
      <c r="N15" s="12" t="s">
        <v>165</v>
      </c>
      <c r="O15" s="13">
        <v>130</v>
      </c>
      <c r="P15" s="13" t="s">
        <v>166</v>
      </c>
      <c r="Q15" s="42" t="s">
        <v>70</v>
      </c>
      <c r="AB15" s="5"/>
    </row>
    <row r="16" spans="1:33" ht="17.25" customHeight="1" x14ac:dyDescent="0.15">
      <c r="N16" s="12" t="s">
        <v>167</v>
      </c>
      <c r="O16" s="13">
        <v>35</v>
      </c>
      <c r="P16" s="13" t="s">
        <v>164</v>
      </c>
      <c r="Q16" s="42" t="s">
        <v>70</v>
      </c>
      <c r="AB16" s="5"/>
    </row>
    <row r="17" spans="1:30" ht="17.25" customHeight="1" x14ac:dyDescent="0.15">
      <c r="N17" s="12" t="s">
        <v>168</v>
      </c>
      <c r="O17" s="13"/>
      <c r="P17" s="13"/>
      <c r="Q17" s="42"/>
      <c r="AB17" s="5"/>
    </row>
    <row r="18" spans="1:30" ht="17.25" customHeight="1" x14ac:dyDescent="0.15">
      <c r="N18" s="12" t="s">
        <v>168</v>
      </c>
      <c r="O18" s="13"/>
      <c r="P18" s="13"/>
      <c r="Q18" s="42"/>
      <c r="AB18" s="5"/>
    </row>
    <row r="19" spans="1:30" ht="17.25" customHeight="1" x14ac:dyDescent="0.15">
      <c r="N19" s="4"/>
      <c r="O19" s="4"/>
      <c r="P19" s="4"/>
      <c r="Q19" s="4"/>
      <c r="AB19" s="7"/>
    </row>
    <row r="20" spans="1:30" ht="17.25" customHeight="1" x14ac:dyDescent="0.15">
      <c r="N20" s="20"/>
      <c r="O20" s="21"/>
      <c r="P20" s="21"/>
      <c r="Q20" s="2"/>
      <c r="AB20" s="7"/>
    </row>
    <row r="21" spans="1:30" ht="17.25" customHeight="1" x14ac:dyDescent="0.15">
      <c r="N21" s="2"/>
      <c r="O21" s="21"/>
      <c r="P21" s="21"/>
      <c r="Q21" s="2"/>
      <c r="AB21" s="7"/>
    </row>
    <row r="22" spans="1:30" s="4" customFormat="1" ht="17.25" customHeight="1" x14ac:dyDescent="0.15">
      <c r="A22" s="6"/>
      <c r="B22" s="41"/>
      <c r="C22" s="41"/>
      <c r="D22" s="41"/>
      <c r="E22" s="41"/>
      <c r="F22" s="41"/>
      <c r="G22" s="260" t="s">
        <v>117</v>
      </c>
      <c r="H22" s="248"/>
      <c r="I22" s="6"/>
      <c r="J22" s="6"/>
      <c r="K22" s="6"/>
      <c r="N22" s="2"/>
      <c r="Q22" s="2"/>
      <c r="AB22" s="7"/>
      <c r="AC22" s="2"/>
    </row>
    <row r="23" spans="1:30" ht="17.25" customHeight="1" x14ac:dyDescent="0.15">
      <c r="A23" s="6"/>
      <c r="F23" s="6"/>
      <c r="G23" s="216"/>
      <c r="H23" s="6"/>
      <c r="I23" s="6"/>
      <c r="J23" s="6"/>
      <c r="K23" s="6"/>
      <c r="O23" s="4"/>
      <c r="P23" s="4"/>
      <c r="Q23" s="2"/>
      <c r="AB23" s="7"/>
    </row>
    <row r="24" spans="1:30" ht="17.25" customHeight="1" x14ac:dyDescent="0.15">
      <c r="A24" s="6"/>
      <c r="F24" s="6"/>
      <c r="G24" s="216"/>
      <c r="H24" s="217" t="s">
        <v>213</v>
      </c>
      <c r="I24" s="260" t="s">
        <v>156</v>
      </c>
      <c r="J24" s="248"/>
      <c r="K24" s="6"/>
      <c r="O24" s="4"/>
      <c r="P24" s="4"/>
      <c r="Q24" s="2"/>
      <c r="AB24" s="7"/>
    </row>
    <row r="25" spans="1:30" ht="17.25" customHeight="1" x14ac:dyDescent="0.15">
      <c r="A25" s="8"/>
      <c r="F25" s="6"/>
      <c r="G25" s="216"/>
      <c r="H25" s="8"/>
      <c r="I25" s="219"/>
      <c r="J25" s="8"/>
      <c r="K25" s="8"/>
      <c r="N25" s="16"/>
      <c r="O25" s="16"/>
      <c r="P25" s="16"/>
      <c r="Q25" s="16"/>
      <c r="AB25" s="7"/>
    </row>
    <row r="26" spans="1:30" ht="17.25" customHeight="1" x14ac:dyDescent="0.15">
      <c r="F26" s="8"/>
      <c r="G26" s="253" t="s">
        <v>130</v>
      </c>
      <c r="I26" s="220"/>
      <c r="J26" s="217"/>
      <c r="AB26" s="7"/>
      <c r="AD26" s="4"/>
    </row>
    <row r="27" spans="1:30" s="4" customFormat="1" ht="17.25" customHeight="1" x14ac:dyDescent="0.15">
      <c r="A27" s="41"/>
      <c r="B27" s="41"/>
      <c r="C27" s="41"/>
      <c r="D27" s="41"/>
      <c r="E27" s="41"/>
      <c r="F27" s="234" t="s">
        <v>214</v>
      </c>
      <c r="G27" s="221"/>
      <c r="H27" s="41" t="s">
        <v>201</v>
      </c>
      <c r="I27" s="220"/>
      <c r="J27" s="41"/>
      <c r="K27" s="41"/>
      <c r="AB27" s="7"/>
      <c r="AC27" s="2"/>
      <c r="AD27" s="2"/>
    </row>
    <row r="28" spans="1:30" ht="17.25" customHeight="1" x14ac:dyDescent="0.15">
      <c r="E28" s="4"/>
      <c r="F28" s="221"/>
      <c r="I28" s="261" t="s">
        <v>131</v>
      </c>
      <c r="AB28" s="16"/>
    </row>
    <row r="29" spans="1:30" ht="17.25" customHeight="1" x14ac:dyDescent="0.15">
      <c r="A29" s="4"/>
      <c r="B29" s="4"/>
      <c r="C29" s="4"/>
      <c r="D29" s="4"/>
      <c r="E29" s="234" t="s">
        <v>215</v>
      </c>
      <c r="F29" s="222"/>
      <c r="G29" s="254" t="s">
        <v>132</v>
      </c>
      <c r="I29" s="221"/>
      <c r="K29" s="4"/>
      <c r="AB29" s="16"/>
    </row>
    <row r="30" spans="1:30" ht="17.25" customHeight="1" x14ac:dyDescent="0.15">
      <c r="F30" s="221"/>
      <c r="G30" s="222"/>
      <c r="H30" s="221"/>
      <c r="AB30" s="16"/>
    </row>
    <row r="31" spans="1:30" ht="17.25" customHeight="1" x14ac:dyDescent="0.15">
      <c r="E31" s="221"/>
      <c r="AB31" s="16"/>
    </row>
    <row r="32" spans="1:30" ht="17.25" customHeight="1" x14ac:dyDescent="0.15">
      <c r="D32" s="220"/>
      <c r="AB32" s="16"/>
    </row>
    <row r="33" spans="1:33" ht="17.25" customHeight="1" x14ac:dyDescent="0.15">
      <c r="E33" s="238"/>
      <c r="AB33" s="16"/>
    </row>
    <row r="34" spans="1:33" ht="17.25" customHeight="1" x14ac:dyDescent="0.15">
      <c r="A34" s="4"/>
      <c r="B34" s="4"/>
      <c r="C34" s="4"/>
      <c r="D34" s="4"/>
      <c r="E34" s="246"/>
      <c r="F34" s="4"/>
      <c r="G34" s="4"/>
      <c r="H34" s="4"/>
      <c r="I34" s="4"/>
      <c r="J34" s="4"/>
      <c r="K34" s="4"/>
      <c r="AB34" s="16"/>
    </row>
    <row r="35" spans="1:33" ht="17.25" customHeight="1" x14ac:dyDescent="0.15">
      <c r="D35" s="224"/>
      <c r="E35" s="238"/>
      <c r="AB35" s="7"/>
      <c r="AD35" s="20"/>
    </row>
    <row r="36" spans="1:33" ht="17.25" customHeight="1" x14ac:dyDescent="0.15">
      <c r="D36" s="224"/>
      <c r="E36" s="238"/>
      <c r="AB36" s="7"/>
      <c r="AE36" s="21"/>
      <c r="AF36" s="21"/>
    </row>
    <row r="37" spans="1:33" ht="17.25" customHeight="1" x14ac:dyDescent="0.15">
      <c r="E37" s="238"/>
      <c r="AB37" s="16"/>
      <c r="AD37" s="4"/>
    </row>
    <row r="38" spans="1:33" ht="17.25" customHeight="1" x14ac:dyDescent="0.15">
      <c r="E38" s="238"/>
      <c r="AB38" s="7"/>
      <c r="AE38" s="4"/>
      <c r="AF38" s="4"/>
      <c r="AG38" s="4"/>
    </row>
    <row r="39" spans="1:33" s="4" customFormat="1" ht="17.25" customHeight="1" x14ac:dyDescent="0.15">
      <c r="A39" s="41"/>
      <c r="B39" s="41"/>
      <c r="C39" s="41"/>
      <c r="D39" s="41"/>
      <c r="E39" s="238"/>
      <c r="F39" s="41"/>
      <c r="G39" s="41"/>
      <c r="H39" s="41"/>
      <c r="I39" s="41"/>
      <c r="J39" s="262" t="s">
        <v>159</v>
      </c>
      <c r="K39" s="232"/>
      <c r="AB39" s="7"/>
      <c r="AC39" s="2"/>
      <c r="AD39" s="2"/>
      <c r="AE39" s="2"/>
      <c r="AF39" s="2"/>
      <c r="AG39" s="2"/>
    </row>
    <row r="40" spans="1:33" ht="17.25" customHeight="1" x14ac:dyDescent="0.15">
      <c r="E40" s="238"/>
      <c r="J40" s="223"/>
      <c r="K40" s="8"/>
      <c r="AB40" s="7"/>
    </row>
    <row r="41" spans="1:33" ht="17.25" customHeight="1" x14ac:dyDescent="0.15">
      <c r="E41" s="238"/>
      <c r="J41" s="223"/>
      <c r="K41" s="217"/>
      <c r="AB41" s="7"/>
      <c r="AD41" s="4"/>
    </row>
    <row r="42" spans="1:33" ht="17.25" customHeight="1" x14ac:dyDescent="0.15">
      <c r="A42" s="4"/>
      <c r="B42" s="4"/>
      <c r="C42" s="4"/>
      <c r="D42" s="225"/>
      <c r="E42" s="4"/>
      <c r="F42" s="4"/>
      <c r="G42" s="4"/>
      <c r="H42" s="4"/>
      <c r="I42" s="4"/>
      <c r="J42" s="226"/>
      <c r="AB42" s="7"/>
      <c r="AD42" s="4"/>
    </row>
    <row r="43" spans="1:33" ht="17.25" customHeight="1" x14ac:dyDescent="0.15">
      <c r="D43" s="220"/>
      <c r="J43" s="227"/>
      <c r="AB43" s="7"/>
      <c r="AD43" s="4"/>
      <c r="AE43" s="4"/>
      <c r="AF43" s="4"/>
    </row>
    <row r="44" spans="1:33" ht="17.25" customHeight="1" x14ac:dyDescent="0.15">
      <c r="C44" s="228" t="s">
        <v>1</v>
      </c>
      <c r="E44" s="222"/>
      <c r="F44" s="254" t="s">
        <v>134</v>
      </c>
      <c r="I44" s="255" t="s">
        <v>135</v>
      </c>
      <c r="J44" s="229"/>
      <c r="AB44" s="7"/>
      <c r="AE44" s="4"/>
      <c r="AF44" s="4"/>
    </row>
    <row r="45" spans="1:33" ht="17.25" customHeight="1" x14ac:dyDescent="0.15">
      <c r="B45" s="7"/>
      <c r="C45" s="230"/>
      <c r="D45" s="7" t="s">
        <v>217</v>
      </c>
      <c r="E45" s="221"/>
      <c r="F45" s="222"/>
      <c r="I45" s="221"/>
      <c r="J45" s="41" t="s">
        <v>200</v>
      </c>
      <c r="AB45" s="16"/>
      <c r="AD45" s="20"/>
      <c r="AE45" s="4"/>
      <c r="AF45" s="4"/>
    </row>
    <row r="46" spans="1:33" ht="17.25" customHeight="1" x14ac:dyDescent="0.15">
      <c r="A46" s="7"/>
      <c r="B46" s="231"/>
      <c r="C46" s="231"/>
      <c r="D46" s="221"/>
      <c r="E46" s="7"/>
      <c r="G46" s="222"/>
      <c r="H46" s="221"/>
      <c r="J46" s="4"/>
      <c r="K46" s="7"/>
      <c r="AB46" s="16"/>
      <c r="AD46" s="20"/>
    </row>
    <row r="47" spans="1:33" ht="17.25" customHeight="1" x14ac:dyDescent="0.15">
      <c r="A47" s="7"/>
      <c r="B47" s="231"/>
      <c r="C47" s="7"/>
      <c r="D47" s="7"/>
      <c r="E47" s="7"/>
      <c r="G47" s="7"/>
      <c r="H47" s="7"/>
      <c r="I47" s="7"/>
      <c r="J47" s="7"/>
      <c r="K47" s="7"/>
      <c r="AB47" s="16"/>
      <c r="AE47" s="21"/>
      <c r="AF47" s="21"/>
    </row>
    <row r="48" spans="1:33" ht="17.25" customHeight="1" x14ac:dyDescent="0.15">
      <c r="A48" s="7"/>
      <c r="B48" s="221"/>
      <c r="C48" s="7"/>
      <c r="D48" s="7"/>
      <c r="E48" s="7"/>
      <c r="G48" s="7"/>
      <c r="H48" s="7"/>
      <c r="I48" s="7"/>
      <c r="J48" s="7"/>
      <c r="K48" s="7"/>
      <c r="AB48" s="16"/>
      <c r="AD48" s="4"/>
      <c r="AE48" s="21"/>
      <c r="AF48" s="21"/>
    </row>
    <row r="49" spans="1:33" ht="17.25" customHeight="1" x14ac:dyDescent="0.15">
      <c r="AB49" s="16"/>
      <c r="AD49" s="20"/>
    </row>
    <row r="50" spans="1:33" ht="17.25" customHeight="1" x14ac:dyDescent="0.15">
      <c r="AB50" s="16"/>
      <c r="AD50" s="20"/>
      <c r="AE50" s="4"/>
      <c r="AF50" s="4"/>
      <c r="AG50" s="4"/>
    </row>
    <row r="51" spans="1:33" s="4" customFormat="1" ht="17.25" customHeight="1" x14ac:dyDescent="0.15">
      <c r="AB51" s="16"/>
      <c r="AC51" s="2"/>
      <c r="AE51" s="21"/>
      <c r="AF51" s="21"/>
      <c r="AG51" s="2"/>
    </row>
    <row r="52" spans="1:33" ht="17.25" customHeight="1" x14ac:dyDescent="0.15">
      <c r="AB52" s="7"/>
      <c r="AD52" s="4"/>
      <c r="AE52" s="21"/>
      <c r="AF52" s="21"/>
    </row>
    <row r="53" spans="1:33" ht="17.25" customHeight="1" x14ac:dyDescent="0.15">
      <c r="AB53" s="16"/>
      <c r="AD53" s="4"/>
      <c r="AE53" s="4"/>
      <c r="AF53" s="4"/>
    </row>
    <row r="54" spans="1:33" ht="17.25" customHeight="1" x14ac:dyDescent="0.15">
      <c r="AB54" s="7"/>
      <c r="AD54" s="4"/>
      <c r="AE54" s="4"/>
      <c r="AF54" s="4"/>
    </row>
    <row r="55" spans="1:33" ht="17.25" customHeight="1" x14ac:dyDescent="0.1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AB55" s="7"/>
      <c r="AD55" s="4"/>
      <c r="AE55" s="4"/>
      <c r="AF55" s="4"/>
    </row>
    <row r="56" spans="1:33" ht="17.25" customHeight="1" x14ac:dyDescent="0.15">
      <c r="A56" s="2" t="s">
        <v>64</v>
      </c>
      <c r="B56" s="2"/>
      <c r="C56" s="2"/>
      <c r="D56" s="3"/>
      <c r="E56" s="3"/>
      <c r="F56" s="3"/>
      <c r="G56" s="3"/>
      <c r="H56" s="3"/>
      <c r="I56" s="3"/>
      <c r="J56" s="5"/>
      <c r="K56" s="5"/>
      <c r="L56" s="5"/>
      <c r="N56" s="4"/>
      <c r="O56" s="4"/>
      <c r="P56" s="4"/>
      <c r="AB56" s="7"/>
      <c r="AD56" s="20"/>
      <c r="AE56" s="4"/>
      <c r="AF56" s="4"/>
    </row>
    <row r="57" spans="1:33" ht="17.25" customHeight="1" x14ac:dyDescent="0.15">
      <c r="A57" s="4"/>
      <c r="B57" s="5"/>
      <c r="C57" s="5"/>
      <c r="D57" s="5"/>
      <c r="E57" s="5"/>
      <c r="F57" s="5"/>
      <c r="G57" s="5"/>
      <c r="H57" s="4"/>
      <c r="I57" s="4"/>
      <c r="J57" s="5"/>
      <c r="K57" s="5"/>
      <c r="L57" s="5"/>
      <c r="M57" s="5"/>
      <c r="N57" s="5"/>
      <c r="O57" s="5"/>
      <c r="P57" s="5"/>
      <c r="AB57" s="7"/>
      <c r="AD57" s="20"/>
      <c r="AE57" s="4"/>
      <c r="AF57" s="4"/>
    </row>
    <row r="58" spans="1:33" ht="17.25" customHeight="1" x14ac:dyDescent="0.15">
      <c r="A58" s="5" t="s">
        <v>113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AB58" s="7"/>
      <c r="AD58" s="20"/>
      <c r="AE58" s="21"/>
      <c r="AF58" s="21"/>
    </row>
    <row r="59" spans="1:33" ht="17.25" customHeight="1" x14ac:dyDescent="0.15">
      <c r="A59" s="2"/>
      <c r="B59" s="44" t="s">
        <v>0</v>
      </c>
      <c r="C59" s="45"/>
      <c r="D59" s="46" t="s">
        <v>45</v>
      </c>
      <c r="E59" s="47"/>
      <c r="F59" s="46" t="s">
        <v>46</v>
      </c>
      <c r="G59" s="48"/>
      <c r="H59" s="46" t="s">
        <v>56</v>
      </c>
      <c r="I59" s="47"/>
      <c r="J59" s="6"/>
      <c r="K59" s="2"/>
      <c r="L59" s="7"/>
      <c r="M59" s="5"/>
      <c r="N59" s="5"/>
      <c r="O59" s="5"/>
      <c r="P59" s="5"/>
      <c r="AB59" s="7"/>
      <c r="AD59" s="20"/>
      <c r="AE59" s="21"/>
      <c r="AF59" s="21"/>
    </row>
    <row r="60" spans="1:33" ht="17.25" customHeight="1" x14ac:dyDescent="0.15">
      <c r="A60" s="2"/>
      <c r="B60" s="49"/>
      <c r="C60" s="50"/>
      <c r="D60" s="51" t="s">
        <v>38</v>
      </c>
      <c r="E60" s="52"/>
      <c r="F60" s="51" t="s">
        <v>114</v>
      </c>
      <c r="G60" s="53"/>
      <c r="H60" s="51" t="s">
        <v>42</v>
      </c>
      <c r="I60" s="52"/>
      <c r="J60" s="6"/>
      <c r="K60" s="2"/>
      <c r="L60" s="7"/>
      <c r="M60" s="5"/>
      <c r="N60" s="5"/>
      <c r="O60" s="5"/>
      <c r="P60" s="5"/>
      <c r="AB60" s="7"/>
      <c r="AD60" s="20"/>
      <c r="AE60" s="21"/>
      <c r="AF60" s="21"/>
    </row>
    <row r="61" spans="1:33" ht="17.25" customHeight="1" x14ac:dyDescent="0.15">
      <c r="A61" s="131" t="s">
        <v>115</v>
      </c>
      <c r="B61" s="256" t="str">
        <f>G22</f>
        <v>洗濯流し</v>
      </c>
      <c r="C61" s="257"/>
      <c r="D61" s="54">
        <v>13</v>
      </c>
      <c r="E61" s="55"/>
      <c r="F61" s="54">
        <f>VLOOKUP(B61,$N$3:$O$18,2,FALSE)</f>
        <v>12</v>
      </c>
      <c r="G61" s="56"/>
      <c r="H61" s="54">
        <f>VLOOKUP(B61,$N$3:$Q$18,4,FALSE)</f>
        <v>0.8</v>
      </c>
      <c r="I61" s="55"/>
      <c r="J61" s="7"/>
      <c r="K61" s="2"/>
      <c r="L61" s="6"/>
      <c r="M61" s="5"/>
      <c r="N61" s="5"/>
      <c r="O61" s="5"/>
      <c r="P61" s="5"/>
      <c r="AB61" s="7"/>
      <c r="AD61" s="20"/>
      <c r="AE61" s="21"/>
      <c r="AF61" s="21"/>
    </row>
    <row r="62" spans="1:33" ht="17.25" customHeight="1" x14ac:dyDescent="0.15">
      <c r="A62" s="131" t="s">
        <v>101</v>
      </c>
      <c r="B62" s="256" t="str">
        <f>I24</f>
        <v>散水栓</v>
      </c>
      <c r="C62" s="257"/>
      <c r="D62" s="54">
        <f t="shared" ref="D62:D63" si="0">IF(B62="",0,13)</f>
        <v>13</v>
      </c>
      <c r="E62" s="55"/>
      <c r="F62" s="54">
        <f>IF(B62="",0,VLOOKUP(B62,$N$3:$O$18,2,FALSE))</f>
        <v>15</v>
      </c>
      <c r="G62" s="56"/>
      <c r="H62" s="54">
        <f>IF(B62="",0,VLOOKUP(B62,$N$3:$Q$18,4,FALSE))</f>
        <v>1.3</v>
      </c>
      <c r="I62" s="55"/>
      <c r="J62" s="7"/>
      <c r="K62" s="2"/>
      <c r="L62" s="6"/>
      <c r="M62" s="5"/>
      <c r="N62" s="5"/>
      <c r="O62" s="5"/>
      <c r="P62" s="5"/>
      <c r="AB62" s="7"/>
      <c r="AD62" s="4"/>
      <c r="AE62" s="21"/>
      <c r="AF62" s="21"/>
    </row>
    <row r="63" spans="1:33" ht="17.25" customHeight="1" x14ac:dyDescent="0.15">
      <c r="A63" s="131" t="s">
        <v>103</v>
      </c>
      <c r="B63" s="259" t="str">
        <f>J39</f>
        <v>大便器（洗浄タンク）</v>
      </c>
      <c r="C63" s="257"/>
      <c r="D63" s="54">
        <f t="shared" si="0"/>
        <v>13</v>
      </c>
      <c r="E63" s="55"/>
      <c r="F63" s="54">
        <f>IF(B63="",0,VLOOKUP(B63,$N$3:$O$18,2,FALSE))</f>
        <v>12</v>
      </c>
      <c r="G63" s="56"/>
      <c r="H63" s="54">
        <f>IF(B63="",0,VLOOKUP(B63,$N$3:$Q$18,4,FALSE))</f>
        <v>0.8</v>
      </c>
      <c r="I63" s="55"/>
      <c r="J63" s="7"/>
      <c r="K63" s="2"/>
      <c r="L63" s="6"/>
      <c r="M63" s="5"/>
      <c r="N63" s="5"/>
      <c r="O63" s="5"/>
      <c r="P63" s="5"/>
      <c r="AB63" s="7"/>
      <c r="AE63" s="21"/>
      <c r="AF63" s="21"/>
    </row>
    <row r="64" spans="1:33" ht="17.25" customHeight="1" x14ac:dyDescent="0.15">
      <c r="A64" s="14"/>
      <c r="B64" s="57" t="s">
        <v>48</v>
      </c>
      <c r="C64" s="58"/>
      <c r="D64" s="57" t="s">
        <v>78</v>
      </c>
      <c r="E64" s="55"/>
      <c r="F64" s="54">
        <f>SUM(F61:F63)</f>
        <v>39</v>
      </c>
      <c r="G64" s="55"/>
      <c r="H64" s="57" t="s">
        <v>118</v>
      </c>
      <c r="I64" s="55"/>
      <c r="J64" s="6"/>
      <c r="K64" s="2"/>
      <c r="L64" s="6"/>
      <c r="M64" s="5"/>
      <c r="N64" s="5"/>
      <c r="O64" s="5"/>
      <c r="P64" s="5"/>
      <c r="AB64" s="14"/>
      <c r="AD64" s="4"/>
      <c r="AE64" s="4"/>
      <c r="AF64" s="4"/>
    </row>
    <row r="65" spans="1:31" ht="17.25" customHeight="1" x14ac:dyDescent="0.15">
      <c r="A65" s="4"/>
      <c r="B65" s="14"/>
      <c r="C65" s="14"/>
      <c r="D65" s="14"/>
      <c r="E65" s="8"/>
      <c r="F65" s="14"/>
      <c r="G65" s="8"/>
      <c r="H65" s="14"/>
      <c r="I65" s="8"/>
      <c r="J65" s="8"/>
      <c r="K65" s="8"/>
      <c r="L65" s="8"/>
      <c r="M65" s="7"/>
      <c r="N65" s="5"/>
      <c r="O65" s="5"/>
      <c r="P65" s="5"/>
      <c r="AB65" s="14"/>
    </row>
    <row r="66" spans="1:31" ht="17.25" customHeight="1" x14ac:dyDescent="0.15">
      <c r="A66" s="209"/>
      <c r="B66" s="15"/>
      <c r="C66" s="15"/>
      <c r="D66" s="15"/>
      <c r="E66" s="14" t="s">
        <v>119</v>
      </c>
      <c r="F66" s="25"/>
      <c r="G66" s="5"/>
      <c r="H66" s="5"/>
      <c r="I66" s="5"/>
      <c r="J66" s="5"/>
      <c r="K66" s="14" t="s">
        <v>49</v>
      </c>
      <c r="L66" s="14" t="s">
        <v>50</v>
      </c>
      <c r="M66" s="7"/>
      <c r="N66" s="5" t="s">
        <v>35</v>
      </c>
      <c r="O66" s="4"/>
      <c r="P66" s="4"/>
      <c r="AB66" s="14"/>
      <c r="AE66" s="28"/>
    </row>
    <row r="67" spans="1:31" ht="17.25" customHeight="1" x14ac:dyDescent="0.15">
      <c r="A67" s="209" t="str">
        <f>"「分岐点"&amp;G29&amp;"」における水頭の算定"</f>
        <v>「分岐点a」における水頭の算定</v>
      </c>
      <c r="B67" s="7"/>
      <c r="C67" s="7"/>
      <c r="D67" s="7"/>
      <c r="E67" s="14" t="s">
        <v>44</v>
      </c>
      <c r="F67" s="25"/>
      <c r="G67" s="14" t="s">
        <v>3</v>
      </c>
      <c r="H67" s="14" t="s">
        <v>37</v>
      </c>
      <c r="I67" s="14" t="s">
        <v>39</v>
      </c>
      <c r="J67" s="14" t="s">
        <v>41</v>
      </c>
      <c r="K67" s="14" t="s">
        <v>6</v>
      </c>
      <c r="L67" s="14" t="s">
        <v>43</v>
      </c>
      <c r="M67" s="6"/>
      <c r="N67" s="7" t="s">
        <v>3</v>
      </c>
      <c r="O67" s="7" t="s">
        <v>53</v>
      </c>
      <c r="P67" s="7" t="s">
        <v>5</v>
      </c>
      <c r="AB67" s="33"/>
    </row>
    <row r="68" spans="1:31" ht="17.25" customHeight="1" x14ac:dyDescent="0.15">
      <c r="A68" s="7"/>
      <c r="B68" s="7"/>
      <c r="C68" s="7"/>
      <c r="D68" s="7"/>
      <c r="E68" s="14" t="s">
        <v>122</v>
      </c>
      <c r="F68" s="25"/>
      <c r="G68" s="14" t="s">
        <v>123</v>
      </c>
      <c r="H68" s="14" t="s">
        <v>124</v>
      </c>
      <c r="I68" s="14" t="s">
        <v>125</v>
      </c>
      <c r="J68" s="14" t="s">
        <v>126</v>
      </c>
      <c r="K68" s="14" t="s">
        <v>42</v>
      </c>
      <c r="L68" s="14" t="s">
        <v>42</v>
      </c>
      <c r="M68" s="6"/>
      <c r="N68" s="4" t="s">
        <v>127</v>
      </c>
      <c r="O68" s="4" t="s">
        <v>128</v>
      </c>
      <c r="P68" s="4" t="s">
        <v>129</v>
      </c>
      <c r="AB68" s="21"/>
    </row>
    <row r="69" spans="1:31" ht="17.25" customHeight="1" x14ac:dyDescent="0.15">
      <c r="A69" s="7" t="str">
        <f>"「"&amp;G22&amp;"」の水頭"</f>
        <v>「洗濯流し」の水頭</v>
      </c>
      <c r="B69" s="7"/>
      <c r="C69" s="7"/>
      <c r="D69" s="7"/>
      <c r="E69" s="64">
        <f>SUM(K69:L69)</f>
        <v>0.8</v>
      </c>
      <c r="F69" s="4"/>
      <c r="G69" s="7">
        <f>+F61</f>
        <v>12</v>
      </c>
      <c r="H69" s="7">
        <f>+D61</f>
        <v>13</v>
      </c>
      <c r="I69" s="7"/>
      <c r="J69" s="7"/>
      <c r="K69" s="64">
        <f>+H61</f>
        <v>0.8</v>
      </c>
      <c r="L69" s="64"/>
      <c r="M69" s="6"/>
      <c r="N69" s="4"/>
      <c r="O69" s="4"/>
      <c r="P69" s="4"/>
    </row>
    <row r="70" spans="1:31" ht="17.25" customHeight="1" x14ac:dyDescent="0.15">
      <c r="A70" s="7" t="str">
        <f>"「"&amp;G22&amp;"」から「点"&amp;G26&amp;"」までの水頭"</f>
        <v>「洗濯流し」から「点A」までの水頭</v>
      </c>
      <c r="B70" s="3"/>
      <c r="C70" s="14"/>
      <c r="D70" s="14"/>
      <c r="E70" s="64">
        <f>SUM(K70:L70)</f>
        <v>1.03</v>
      </c>
      <c r="F70" s="25"/>
      <c r="G70" s="7">
        <f>+G69</f>
        <v>12</v>
      </c>
      <c r="H70" s="43">
        <v>20</v>
      </c>
      <c r="I70" s="7">
        <f>ROUND((0.0126+(0.01739-0.1087*H70/1000)/POWER(P70,1/2))/H70*1000000*POWER(P70,2)/2/9.8,0)</f>
        <v>33</v>
      </c>
      <c r="J70" s="43">
        <v>1</v>
      </c>
      <c r="K70" s="64">
        <f>ROUND(((I70*J70)/1000),2)</f>
        <v>0.03</v>
      </c>
      <c r="L70" s="66">
        <v>1</v>
      </c>
      <c r="M70" s="6"/>
      <c r="N70" s="88">
        <f>G70/1000/60</f>
        <v>2.0000000000000001E-4</v>
      </c>
      <c r="O70" s="88">
        <f>PI()*POWER((H70/1000),2)/4</f>
        <v>3.1415926535897931E-4</v>
      </c>
      <c r="P70" s="88">
        <f>N70/O70</f>
        <v>0.63661977236758138</v>
      </c>
    </row>
    <row r="71" spans="1:31" ht="17.25" customHeight="1" x14ac:dyDescent="0.15">
      <c r="A71" s="59" t="str">
        <f>"「点"&amp;G26&amp;"」から「分岐点"&amp;G29&amp;"」までの水頭"</f>
        <v>「点A」から「分岐点a」までの水頭</v>
      </c>
      <c r="B71" s="60"/>
      <c r="C71" s="60"/>
      <c r="D71" s="60"/>
      <c r="E71" s="65">
        <f>SUM(K71:L71)</f>
        <v>0.2</v>
      </c>
      <c r="F71" s="61"/>
      <c r="G71" s="62">
        <f>+G69</f>
        <v>12</v>
      </c>
      <c r="H71" s="63">
        <v>20</v>
      </c>
      <c r="I71" s="62">
        <f>ROUND((0.0126+(0.01739-0.1087*H71/1000)/POWER(P71,1/2))/H71*1000000*POWER(P71,2)/2/9.8,0)</f>
        <v>33</v>
      </c>
      <c r="J71" s="63">
        <v>6</v>
      </c>
      <c r="K71" s="65">
        <f>ROUND(((I71*J71)/1000),2)</f>
        <v>0.2</v>
      </c>
      <c r="L71" s="86">
        <v>0</v>
      </c>
      <c r="M71" s="6"/>
      <c r="N71" s="88">
        <f>G71/1000/60</f>
        <v>2.0000000000000001E-4</v>
      </c>
      <c r="O71" s="88">
        <f>PI()*POWER((H71/1000),2)/4</f>
        <v>3.1415926535897931E-4</v>
      </c>
      <c r="P71" s="88">
        <f>N71/O71</f>
        <v>0.63661977236758138</v>
      </c>
    </row>
    <row r="72" spans="1:31" ht="17.25" customHeight="1" x14ac:dyDescent="0.15">
      <c r="A72" s="2" t="str">
        <f>"よって、「"&amp;G22&amp;"」から「分岐点"&amp;G29&amp;"」までの水頭は"</f>
        <v>よって、「洗濯流し」から「分岐点a」までの水頭は</v>
      </c>
      <c r="B72" s="7"/>
      <c r="C72" s="7"/>
      <c r="D72" s="7"/>
      <c r="E72" s="64">
        <f>SUM(E69:E71)</f>
        <v>2.0300000000000002</v>
      </c>
      <c r="F72" s="25"/>
      <c r="G72" s="7"/>
      <c r="H72" s="7"/>
      <c r="I72" s="7"/>
      <c r="J72" s="7"/>
      <c r="K72" s="64"/>
      <c r="L72" s="64"/>
      <c r="M72" s="6"/>
      <c r="N72" s="88"/>
      <c r="O72" s="88"/>
      <c r="P72" s="88"/>
    </row>
    <row r="73" spans="1:31" ht="17.25" customHeight="1" x14ac:dyDescent="0.15">
      <c r="A73" s="7"/>
      <c r="B73" s="7"/>
      <c r="C73" s="7"/>
      <c r="D73" s="7"/>
      <c r="E73" s="64"/>
      <c r="F73" s="25"/>
      <c r="G73" s="7"/>
      <c r="H73" s="7"/>
      <c r="I73" s="7"/>
      <c r="J73" s="7"/>
      <c r="K73" s="64"/>
      <c r="L73" s="64"/>
      <c r="M73" s="8"/>
      <c r="N73" s="88"/>
      <c r="O73" s="88"/>
      <c r="P73" s="88"/>
    </row>
    <row r="74" spans="1:31" ht="17.25" customHeight="1" x14ac:dyDescent="0.15">
      <c r="A74" s="7" t="str">
        <f>"「"&amp;I24&amp;"」の水頭"</f>
        <v>「散水栓」の水頭</v>
      </c>
      <c r="B74" s="7"/>
      <c r="C74" s="7"/>
      <c r="D74" s="7"/>
      <c r="E74" s="64">
        <f>SUM(K74:L74)</f>
        <v>1.3</v>
      </c>
      <c r="F74" s="4"/>
      <c r="G74" s="7">
        <f>+F62</f>
        <v>15</v>
      </c>
      <c r="H74" s="7">
        <f>+D62</f>
        <v>13</v>
      </c>
      <c r="I74" s="7"/>
      <c r="J74" s="7"/>
      <c r="K74" s="64">
        <f>H62</f>
        <v>1.3</v>
      </c>
      <c r="L74" s="64"/>
      <c r="M74" s="41"/>
      <c r="N74" s="88"/>
      <c r="O74" s="88"/>
      <c r="P74" s="88"/>
    </row>
    <row r="75" spans="1:31" ht="17.25" customHeight="1" x14ac:dyDescent="0.15">
      <c r="A75" s="7" t="str">
        <f>"「"&amp;I24&amp;"」から「点"&amp;I28&amp;"」までの水頭"</f>
        <v>「散水栓」から「点B」までの水頭</v>
      </c>
      <c r="B75" s="7"/>
      <c r="C75" s="14"/>
      <c r="D75" s="14"/>
      <c r="E75" s="64">
        <f>SUM(K75:L75)</f>
        <v>1.05</v>
      </c>
      <c r="F75" s="25"/>
      <c r="G75" s="7">
        <f>+G74</f>
        <v>15</v>
      </c>
      <c r="H75" s="43">
        <v>20</v>
      </c>
      <c r="I75" s="7">
        <f>ROUND((0.0126+(0.01739-0.1087*H75/1000)/POWER(P75,1/2))/H75*1000000*POWER(P75,2)/2/9.8,0)</f>
        <v>48</v>
      </c>
      <c r="J75" s="43">
        <v>1</v>
      </c>
      <c r="K75" s="64">
        <f>ROUND(((I75*J75)/1000),2)</f>
        <v>0.05</v>
      </c>
      <c r="L75" s="66">
        <v>1</v>
      </c>
      <c r="M75" s="41"/>
      <c r="N75" s="88">
        <f>G75/1000/60</f>
        <v>2.5000000000000001E-4</v>
      </c>
      <c r="O75" s="88">
        <f>PI()*POWER((H75/1000),2)/4</f>
        <v>3.1415926535897931E-4</v>
      </c>
      <c r="P75" s="88">
        <f>N75/O75</f>
        <v>0.79577471545947676</v>
      </c>
    </row>
    <row r="76" spans="1:31" ht="17.25" customHeight="1" x14ac:dyDescent="0.15">
      <c r="A76" s="59" t="str">
        <f>"「点"&amp;I28&amp;"」から「分岐点"&amp;G29&amp;"」までの水頭"</f>
        <v>「点B」から「分岐点a」までの水頭</v>
      </c>
      <c r="B76" s="60"/>
      <c r="C76" s="60"/>
      <c r="D76" s="60"/>
      <c r="E76" s="65">
        <f>SUM(K76:L76)</f>
        <v>0.4</v>
      </c>
      <c r="F76" s="61"/>
      <c r="G76" s="62">
        <f>+G74</f>
        <v>15</v>
      </c>
      <c r="H76" s="63">
        <v>20</v>
      </c>
      <c r="I76" s="62">
        <f>ROUND((0.0126+(0.01739-0.1087*H76/1000)/POWER(P76,1/2))/H76*1000000*POWER(P76,2)/2/9.8,0)</f>
        <v>48</v>
      </c>
      <c r="J76" s="63">
        <v>8.4</v>
      </c>
      <c r="K76" s="65">
        <f>ROUND(((I76*J76)/1000),2)</f>
        <v>0.4</v>
      </c>
      <c r="L76" s="86">
        <v>0</v>
      </c>
      <c r="M76" s="41"/>
      <c r="N76" s="88">
        <f>G76/1000/60</f>
        <v>2.5000000000000001E-4</v>
      </c>
      <c r="O76" s="88">
        <f>PI()*POWER((H76/1000),2)/4</f>
        <v>3.1415926535897931E-4</v>
      </c>
      <c r="P76" s="88">
        <f>N76/O76</f>
        <v>0.79577471545947676</v>
      </c>
    </row>
    <row r="77" spans="1:31" ht="17.25" customHeight="1" x14ac:dyDescent="0.15">
      <c r="A77" s="2" t="str">
        <f>"よって、「"&amp;I24&amp;"」から「分岐点"&amp;G29&amp;"」までの水頭は"</f>
        <v>よって、「散水栓」から「分岐点a」までの水頭は</v>
      </c>
      <c r="B77" s="7"/>
      <c r="C77" s="7"/>
      <c r="D77" s="7"/>
      <c r="E77" s="64">
        <f>IF(B62="",0,SUM(E74:E76))</f>
        <v>2.75</v>
      </c>
      <c r="F77" s="25"/>
      <c r="G77" s="7"/>
      <c r="H77" s="7"/>
      <c r="I77" s="7"/>
      <c r="J77" s="7"/>
      <c r="K77" s="7"/>
      <c r="L77" s="7"/>
      <c r="N77" s="89"/>
      <c r="O77" s="89"/>
      <c r="P77" s="89"/>
    </row>
    <row r="78" spans="1:31" ht="17.25" customHeight="1" x14ac:dyDescent="0.15">
      <c r="A78" s="7"/>
      <c r="B78" s="7"/>
      <c r="C78" s="7"/>
      <c r="D78" s="7"/>
      <c r="E78" s="7"/>
      <c r="F78" s="25"/>
      <c r="G78" s="7"/>
      <c r="H78" s="7"/>
      <c r="I78" s="7"/>
      <c r="J78" s="7"/>
      <c r="K78" s="14"/>
      <c r="L78" s="7"/>
      <c r="M78" s="41"/>
      <c r="N78" s="89"/>
      <c r="O78" s="89"/>
      <c r="P78" s="89"/>
    </row>
    <row r="79" spans="1:31" ht="17.25" customHeight="1" x14ac:dyDescent="0.15">
      <c r="A79" s="62"/>
      <c r="B79" s="62"/>
      <c r="C79" s="249">
        <f>E72</f>
        <v>2.0300000000000002</v>
      </c>
      <c r="D79" s="250" t="str">
        <f>IF(C79&gt;E79,"＞","＜")</f>
        <v>＜</v>
      </c>
      <c r="E79" s="252">
        <f>E77</f>
        <v>2.75</v>
      </c>
      <c r="F79" s="61"/>
      <c r="G79" s="62"/>
      <c r="H79" s="62"/>
      <c r="I79" s="62"/>
      <c r="J79" s="62"/>
      <c r="K79" s="60"/>
      <c r="L79" s="62"/>
      <c r="M79" s="41"/>
      <c r="N79" s="89"/>
      <c r="O79" s="89"/>
      <c r="P79" s="89"/>
      <c r="X79" s="4"/>
    </row>
    <row r="80" spans="1:31" ht="17.25" customHeight="1" x14ac:dyDescent="0.15">
      <c r="A80" s="23" t="str">
        <f>"よって、「分岐点"&amp;G29&amp;"」の損失水頭は"</f>
        <v>よって、「分岐点a」の損失水頭は</v>
      </c>
      <c r="B80" s="7"/>
      <c r="C80" s="7"/>
      <c r="D80" s="7"/>
      <c r="E80" s="67">
        <f>IF(C79&lt;E79,E79,C79)</f>
        <v>2.75</v>
      </c>
      <c r="F80" s="25" t="s">
        <v>133</v>
      </c>
      <c r="G80" s="7"/>
      <c r="H80" s="7"/>
      <c r="I80" s="7"/>
      <c r="J80" s="7"/>
      <c r="K80" s="14"/>
      <c r="L80" s="7"/>
      <c r="M80" s="41"/>
      <c r="N80" s="89"/>
      <c r="O80" s="89"/>
      <c r="P80" s="89"/>
      <c r="X80" s="4"/>
    </row>
    <row r="81" spans="1:24" ht="17.25" customHeight="1" x14ac:dyDescent="0.15">
      <c r="A81" s="23"/>
      <c r="B81" s="7"/>
      <c r="C81" s="7"/>
      <c r="D81" s="7"/>
      <c r="E81" s="67"/>
      <c r="F81" s="25"/>
      <c r="G81" s="7"/>
      <c r="H81" s="7"/>
      <c r="I81" s="7"/>
      <c r="J81" s="7"/>
      <c r="K81" s="14"/>
      <c r="L81" s="7"/>
      <c r="N81" s="89"/>
      <c r="O81" s="89"/>
      <c r="P81" s="89"/>
      <c r="X81" s="4"/>
    </row>
    <row r="82" spans="1:24" ht="17.25" customHeight="1" x14ac:dyDescent="0.15">
      <c r="A82" s="209" t="str">
        <f>"「分岐点"&amp;F44&amp;"」における水頭の算定"</f>
        <v>「分岐点b」における水頭の算定</v>
      </c>
      <c r="B82" s="7"/>
      <c r="C82" s="7"/>
      <c r="D82" s="7"/>
      <c r="E82" s="67"/>
      <c r="F82" s="25"/>
      <c r="G82" s="7"/>
      <c r="H82" s="7"/>
      <c r="I82" s="7"/>
      <c r="J82" s="7"/>
      <c r="K82" s="14"/>
      <c r="L82" s="7"/>
      <c r="M82" s="41"/>
      <c r="N82" s="89"/>
      <c r="O82" s="89"/>
      <c r="P82" s="89"/>
      <c r="X82" s="4"/>
    </row>
    <row r="83" spans="1:24" ht="17.25" customHeight="1" x14ac:dyDescent="0.15">
      <c r="A83" s="7"/>
      <c r="B83" s="7"/>
      <c r="C83" s="7"/>
      <c r="D83" s="7"/>
      <c r="E83" s="2"/>
      <c r="F83" s="25"/>
      <c r="G83" s="7"/>
      <c r="H83" s="7"/>
      <c r="I83" s="7"/>
      <c r="J83" s="7"/>
      <c r="K83" s="14"/>
      <c r="L83" s="7"/>
      <c r="M83" s="41"/>
      <c r="N83" s="89"/>
      <c r="O83" s="89"/>
      <c r="P83" s="89"/>
      <c r="X83" s="4"/>
    </row>
    <row r="84" spans="1:24" ht="17.25" customHeight="1" x14ac:dyDescent="0.15">
      <c r="A84" s="59" t="str">
        <f>"「分岐点"&amp;G29&amp;"」から「分岐点"&amp;F44&amp;"」までの水頭"</f>
        <v>「分岐点a」から「分岐点b」までの水頭</v>
      </c>
      <c r="B84" s="247"/>
      <c r="C84" s="247"/>
      <c r="D84" s="247"/>
      <c r="E84" s="65">
        <f>SUM(K84:L84)</f>
        <v>0.46</v>
      </c>
      <c r="F84" s="61" t="s">
        <v>136</v>
      </c>
      <c r="G84" s="62">
        <f>+F61+F62</f>
        <v>27</v>
      </c>
      <c r="H84" s="63">
        <v>20</v>
      </c>
      <c r="I84" s="62">
        <f>ROUND((0.0126+(0.01739-0.1087*H84/1000)/POWER(P84,1/2))/H84*1000000*POWER(P84,2)/2/9.8,0)</f>
        <v>132</v>
      </c>
      <c r="J84" s="63">
        <v>3.5</v>
      </c>
      <c r="K84" s="65">
        <f>ROUND(((I84*J84)/1000),2)</f>
        <v>0.46</v>
      </c>
      <c r="L84" s="86">
        <v>0</v>
      </c>
      <c r="M84" s="41"/>
      <c r="N84" s="88">
        <f>G84/1000/60</f>
        <v>4.4999999999999999E-4</v>
      </c>
      <c r="O84" s="88">
        <f>PI()*POWER((H84/1000),2)/4</f>
        <v>3.1415926535897931E-4</v>
      </c>
      <c r="P84" s="88">
        <f>N84/O84</f>
        <v>1.432394487827058</v>
      </c>
      <c r="X84" s="4"/>
    </row>
    <row r="85" spans="1:24" ht="17.25" customHeight="1" x14ac:dyDescent="0.15">
      <c r="A85" s="4" t="str">
        <f>"よって、"&amp;IF(C79=E80,"「"&amp;G22&amp;"」","「"&amp;I24&amp;"」")&amp;"から「分岐点"&amp;F44&amp;"」までの水頭は"</f>
        <v>よって、「散水栓」から「分岐点b」までの水頭は</v>
      </c>
      <c r="B85" s="4"/>
      <c r="C85" s="16"/>
      <c r="D85" s="16"/>
      <c r="E85" s="64">
        <f>E80+E84</f>
        <v>3.21</v>
      </c>
      <c r="F85" s="25" t="s">
        <v>137</v>
      </c>
      <c r="G85" s="7"/>
      <c r="H85" s="7"/>
      <c r="I85" s="7"/>
      <c r="J85" s="7"/>
      <c r="K85" s="64"/>
      <c r="L85" s="64"/>
      <c r="M85" s="7"/>
      <c r="N85" s="88"/>
      <c r="O85" s="88"/>
      <c r="P85" s="88"/>
      <c r="X85" s="4"/>
    </row>
    <row r="86" spans="1:24" ht="17.25" customHeight="1" x14ac:dyDescent="0.15">
      <c r="A86" s="4"/>
      <c r="B86" s="16"/>
      <c r="C86" s="16"/>
      <c r="D86" s="16"/>
      <c r="E86" s="25"/>
      <c r="F86" s="25"/>
      <c r="G86" s="7"/>
      <c r="H86" s="7"/>
      <c r="I86" s="7"/>
      <c r="J86" s="7"/>
      <c r="K86" s="64"/>
      <c r="L86" s="64"/>
      <c r="M86" s="7"/>
      <c r="N86" s="89"/>
      <c r="O86" s="89"/>
      <c r="P86" s="89"/>
      <c r="X86" s="4"/>
    </row>
    <row r="87" spans="1:24" ht="17.25" customHeight="1" x14ac:dyDescent="0.15">
      <c r="A87" s="7" t="str">
        <f>"「"&amp;J39&amp;"」の水頭"</f>
        <v>「大便器（洗浄タンク）」の水頭</v>
      </c>
      <c r="B87" s="7"/>
      <c r="C87" s="7"/>
      <c r="D87" s="7"/>
      <c r="E87" s="64">
        <f>SUM(K87:L87)</f>
        <v>0.8</v>
      </c>
      <c r="F87" s="4"/>
      <c r="G87" s="7">
        <f>+F63</f>
        <v>12</v>
      </c>
      <c r="H87" s="7">
        <f>+D63</f>
        <v>13</v>
      </c>
      <c r="I87" s="7"/>
      <c r="J87" s="7"/>
      <c r="K87" s="64">
        <f>+H63</f>
        <v>0.8</v>
      </c>
      <c r="L87" s="64"/>
      <c r="M87" s="7"/>
      <c r="N87" s="90"/>
      <c r="O87" s="90"/>
      <c r="P87" s="90"/>
      <c r="X87" s="4"/>
    </row>
    <row r="88" spans="1:24" ht="17.25" customHeight="1" x14ac:dyDescent="0.15">
      <c r="A88" s="7" t="str">
        <f>"「"&amp;J39&amp;"」から「点"&amp;I44&amp;"」までの水頭"</f>
        <v>「大便器（洗浄タンク）」から「点C」までの水頭</v>
      </c>
      <c r="B88" s="3"/>
      <c r="C88" s="14"/>
      <c r="D88" s="14"/>
      <c r="E88" s="64">
        <f>SUM(K88:L88)</f>
        <v>0.83000000000000007</v>
      </c>
      <c r="F88" s="25"/>
      <c r="G88" s="7">
        <f>+G87</f>
        <v>12</v>
      </c>
      <c r="H88" s="43">
        <v>20</v>
      </c>
      <c r="I88" s="7">
        <f>ROUND((0.0126+(0.01739-0.1087*H88/1000)/POWER(P88,1/2))/H88*1000000*POWER(P88,2)/2/9.8,0)</f>
        <v>33</v>
      </c>
      <c r="J88" s="43">
        <v>0.8</v>
      </c>
      <c r="K88" s="64">
        <f>ROUND(((I88*J88)/1000),2)</f>
        <v>0.03</v>
      </c>
      <c r="L88" s="66">
        <v>0.8</v>
      </c>
      <c r="M88" s="7"/>
      <c r="N88" s="88">
        <f>G88/1000/60</f>
        <v>2.0000000000000001E-4</v>
      </c>
      <c r="O88" s="88">
        <f>PI()*POWER((H88/1000),2)/4</f>
        <v>3.1415926535897931E-4</v>
      </c>
      <c r="P88" s="88">
        <f>N88/O88</f>
        <v>0.63661977236758138</v>
      </c>
      <c r="X88" s="4"/>
    </row>
    <row r="89" spans="1:24" ht="17.25" customHeight="1" x14ac:dyDescent="0.15">
      <c r="A89" s="59" t="str">
        <f>"「点"&amp;I44&amp;"」から「分岐点"&amp;F44&amp;"」までの水頭"</f>
        <v>「点C」から「分岐点b」までの水頭</v>
      </c>
      <c r="B89" s="60"/>
      <c r="C89" s="60"/>
      <c r="D89" s="60"/>
      <c r="E89" s="65">
        <f>SUM(K89:L89)</f>
        <v>0.13</v>
      </c>
      <c r="F89" s="61"/>
      <c r="G89" s="62">
        <f>+G87</f>
        <v>12</v>
      </c>
      <c r="H89" s="63">
        <v>20</v>
      </c>
      <c r="I89" s="62">
        <f>ROUND((0.0126+(0.01739-0.1087*H89/1000)/POWER(P89,1/2))/H89*1000000*POWER(P89,2)/2/9.8,0)</f>
        <v>33</v>
      </c>
      <c r="J89" s="63">
        <v>4</v>
      </c>
      <c r="K89" s="65">
        <f>ROUND(((I89*J89)/1000),2)</f>
        <v>0.13</v>
      </c>
      <c r="L89" s="86">
        <v>0</v>
      </c>
      <c r="M89" s="7"/>
      <c r="N89" s="88">
        <f>G89/1000/60</f>
        <v>2.0000000000000001E-4</v>
      </c>
      <c r="O89" s="88">
        <f>PI()*POWER((H89/1000),2)/4</f>
        <v>3.1415926535897931E-4</v>
      </c>
      <c r="P89" s="88">
        <f>N89/O89</f>
        <v>0.63661977236758138</v>
      </c>
      <c r="X89" s="4"/>
    </row>
    <row r="90" spans="1:24" ht="17.25" customHeight="1" x14ac:dyDescent="0.15">
      <c r="A90" s="2" t="str">
        <f>"よって、「"&amp;J39&amp;"」から「分岐点"&amp;F44&amp;"」までの水頭は"</f>
        <v>よって、「大便器（洗浄タンク）」から「分岐点b」までの水頭は</v>
      </c>
      <c r="B90" s="7"/>
      <c r="C90" s="7"/>
      <c r="D90" s="7"/>
      <c r="E90" s="64">
        <f>IF(B63="",0,SUM(E87:E89))</f>
        <v>1.7600000000000002</v>
      </c>
      <c r="F90" s="25"/>
      <c r="G90" s="7"/>
      <c r="H90" s="7"/>
      <c r="I90" s="7"/>
      <c r="J90" s="7"/>
      <c r="K90" s="64"/>
      <c r="L90" s="64"/>
      <c r="M90" s="41"/>
      <c r="N90" s="88"/>
      <c r="O90" s="88"/>
      <c r="P90" s="88"/>
      <c r="X90" s="4"/>
    </row>
    <row r="91" spans="1:24" ht="17.25" customHeight="1" x14ac:dyDescent="0.15">
      <c r="A91" s="7"/>
      <c r="B91" s="7"/>
      <c r="C91" s="7"/>
      <c r="D91" s="7"/>
      <c r="E91" s="64"/>
      <c r="F91" s="25"/>
      <c r="G91" s="7"/>
      <c r="H91" s="7"/>
      <c r="I91" s="7"/>
      <c r="J91" s="7"/>
      <c r="K91" s="64"/>
      <c r="L91" s="64"/>
      <c r="M91" s="41"/>
      <c r="N91" s="88"/>
      <c r="O91" s="88"/>
      <c r="P91" s="88"/>
      <c r="X91" s="4"/>
    </row>
    <row r="92" spans="1:24" ht="17.25" customHeight="1" x14ac:dyDescent="0.15">
      <c r="A92" s="62"/>
      <c r="B92" s="62"/>
      <c r="C92" s="249">
        <f>E85</f>
        <v>3.21</v>
      </c>
      <c r="D92" s="250" t="str">
        <f>IF(C92&gt;E92,"＞","＜")</f>
        <v>＞</v>
      </c>
      <c r="E92" s="251">
        <f>E90</f>
        <v>1.7600000000000002</v>
      </c>
      <c r="F92" s="61"/>
      <c r="G92" s="62"/>
      <c r="H92" s="62"/>
      <c r="I92" s="62"/>
      <c r="J92" s="62"/>
      <c r="K92" s="60"/>
      <c r="L92" s="62"/>
      <c r="M92" s="16"/>
      <c r="N92" s="89"/>
      <c r="O92" s="89"/>
      <c r="P92" s="89"/>
      <c r="X92" s="4"/>
    </row>
    <row r="93" spans="1:24" ht="17.25" customHeight="1" x14ac:dyDescent="0.15">
      <c r="A93" s="4" t="str">
        <f>"よって、「分岐点"&amp;F44&amp;"」の水頭は"</f>
        <v>よって、「分岐点b」の水頭は</v>
      </c>
      <c r="B93" s="7"/>
      <c r="C93" s="7"/>
      <c r="D93" s="7"/>
      <c r="E93" s="67">
        <f>IF(C92&lt;E92,E92,C92)</f>
        <v>3.21</v>
      </c>
      <c r="F93" s="25" t="s">
        <v>138</v>
      </c>
      <c r="G93" s="7"/>
      <c r="H93" s="7"/>
      <c r="I93" s="7"/>
      <c r="J93" s="7"/>
      <c r="K93" s="14"/>
      <c r="L93" s="7"/>
      <c r="M93" s="41"/>
      <c r="N93" s="89"/>
      <c r="O93" s="89"/>
      <c r="P93" s="89"/>
      <c r="X93" s="4"/>
    </row>
    <row r="94" spans="1:24" ht="17.25" customHeight="1" x14ac:dyDescent="0.15">
      <c r="A94" s="7"/>
      <c r="B94" s="7"/>
      <c r="C94" s="7"/>
      <c r="D94" s="7"/>
      <c r="E94" s="64"/>
      <c r="F94" s="25"/>
      <c r="G94" s="7"/>
      <c r="H94" s="7"/>
      <c r="I94" s="7"/>
      <c r="J94" s="7"/>
      <c r="K94" s="64"/>
      <c r="L94" s="64"/>
      <c r="M94" s="41"/>
      <c r="N94" s="88"/>
      <c r="O94" s="88"/>
      <c r="P94" s="88"/>
      <c r="X94" s="4"/>
    </row>
    <row r="95" spans="1:24" ht="17.25" customHeight="1" x14ac:dyDescent="0.15">
      <c r="A95" s="209" t="s">
        <v>202</v>
      </c>
      <c r="B95" s="7"/>
      <c r="C95" s="7"/>
      <c r="D95" s="7"/>
      <c r="E95" s="64"/>
      <c r="F95" s="25"/>
      <c r="G95" s="7"/>
      <c r="H95" s="7"/>
      <c r="I95" s="7"/>
      <c r="J95" s="7"/>
      <c r="K95" s="64"/>
      <c r="L95" s="64"/>
      <c r="M95" s="41"/>
      <c r="N95" s="89"/>
      <c r="O95" s="89"/>
      <c r="P95" s="89"/>
      <c r="X95" s="4"/>
    </row>
    <row r="96" spans="1:24" ht="17.25" customHeight="1" x14ac:dyDescent="0.15">
      <c r="A96" s="7"/>
      <c r="B96" s="7"/>
      <c r="C96" s="7"/>
      <c r="D96" s="7"/>
      <c r="E96" s="64"/>
      <c r="F96" s="25"/>
      <c r="G96" s="7" t="s">
        <v>237</v>
      </c>
      <c r="H96" s="7"/>
      <c r="I96" s="7"/>
      <c r="J96" s="7"/>
      <c r="K96" s="64"/>
      <c r="L96" s="64"/>
      <c r="M96" s="41"/>
      <c r="N96" s="89"/>
      <c r="O96" s="89"/>
      <c r="P96" s="89"/>
      <c r="X96" s="4"/>
    </row>
    <row r="97" spans="1:24" ht="17.25" customHeight="1" x14ac:dyDescent="0.15">
      <c r="A97" s="4" t="str">
        <f>"「分岐点"&amp;F44&amp;"」から量水器までの水頭"</f>
        <v>「分岐点b」から量水器までの水頭</v>
      </c>
      <c r="B97" s="16"/>
      <c r="C97" s="16"/>
      <c r="D97" s="16"/>
      <c r="E97" s="64">
        <f>SUM(K97:L97)</f>
        <v>2.02</v>
      </c>
      <c r="F97" s="25"/>
      <c r="G97" s="7">
        <f>+F61+F62+F63</f>
        <v>39</v>
      </c>
      <c r="H97" s="43">
        <v>20</v>
      </c>
      <c r="I97" s="68">
        <f t="shared" ref="I97:I104" si="1">ROUND((0.0126+(0.01739-0.1087*H97/1000)/POWER(P97,1/2))/H97*1000000*POWER(P97,2)/2/9.8,0)</f>
        <v>253</v>
      </c>
      <c r="J97" s="43">
        <v>8</v>
      </c>
      <c r="K97" s="64">
        <f>ROUND(((I97*J97)/1000),2)</f>
        <v>2.02</v>
      </c>
      <c r="L97" s="66">
        <v>0</v>
      </c>
      <c r="M97" s="7"/>
      <c r="N97" s="88">
        <f t="shared" ref="N97:N104" si="2">G97/1000/60</f>
        <v>6.4999999999999997E-4</v>
      </c>
      <c r="O97" s="88">
        <f t="shared" ref="O97:O104" si="3">PI()*POWER((H97/1000),2)/4</f>
        <v>3.1415926535897931E-4</v>
      </c>
      <c r="P97" s="88">
        <f>N97/O97</f>
        <v>2.0690142601946393</v>
      </c>
      <c r="X97" s="4"/>
    </row>
    <row r="98" spans="1:24" ht="17.25" customHeight="1" x14ac:dyDescent="0.15">
      <c r="A98" s="4" t="s">
        <v>221</v>
      </c>
      <c r="B98" s="16"/>
      <c r="C98" s="16"/>
      <c r="D98" s="16"/>
      <c r="E98" s="64">
        <f>SUM(K98:L98)</f>
        <v>0</v>
      </c>
      <c r="F98" s="25"/>
      <c r="G98" s="7">
        <f>+F61+F62+F63</f>
        <v>39</v>
      </c>
      <c r="H98" s="43">
        <v>20</v>
      </c>
      <c r="I98" s="68">
        <f t="shared" si="1"/>
        <v>253</v>
      </c>
      <c r="J98" s="43">
        <v>0</v>
      </c>
      <c r="K98" s="64">
        <f>ROUND(((I98*J98)/1000),2)</f>
        <v>0</v>
      </c>
      <c r="L98" s="66">
        <v>0</v>
      </c>
      <c r="M98" s="7"/>
      <c r="N98" s="88">
        <f t="shared" ref="N98" si="4">G98/1000/60</f>
        <v>6.4999999999999997E-4</v>
      </c>
      <c r="O98" s="88">
        <f t="shared" ref="O98" si="5">PI()*POWER((H98/1000),2)/4</f>
        <v>3.1415926535897931E-4</v>
      </c>
      <c r="P98" s="88">
        <f>N98/O98</f>
        <v>2.0690142601946393</v>
      </c>
      <c r="X98" s="4"/>
    </row>
    <row r="99" spans="1:24" ht="17.25" customHeight="1" x14ac:dyDescent="0.15">
      <c r="A99" s="4" t="s">
        <v>139</v>
      </c>
      <c r="B99" s="16"/>
      <c r="C99" s="16"/>
      <c r="D99" s="16"/>
      <c r="E99" s="64">
        <f t="shared" ref="E99:E102" si="6">SUM(K99:L99)</f>
        <v>1.98</v>
      </c>
      <c r="F99" s="2"/>
      <c r="G99" s="43">
        <v>39</v>
      </c>
      <c r="H99" s="43">
        <v>20</v>
      </c>
      <c r="I99" s="68">
        <f t="shared" si="1"/>
        <v>253</v>
      </c>
      <c r="J99" s="43">
        <v>3.1</v>
      </c>
      <c r="K99" s="64">
        <f>ROUND(((I99*J99)/1000),2)</f>
        <v>0.78</v>
      </c>
      <c r="L99" s="66">
        <v>1.2</v>
      </c>
      <c r="M99" s="7"/>
      <c r="N99" s="88">
        <f t="shared" si="2"/>
        <v>6.4999999999999997E-4</v>
      </c>
      <c r="O99" s="88">
        <f t="shared" si="3"/>
        <v>3.1415926535897931E-4</v>
      </c>
      <c r="P99" s="88">
        <f t="shared" ref="P99:P104" si="7">N99/O99</f>
        <v>2.0690142601946393</v>
      </c>
      <c r="X99" s="4"/>
    </row>
    <row r="100" spans="1:24" ht="17.25" customHeight="1" x14ac:dyDescent="0.15">
      <c r="A100" s="7" t="s">
        <v>222</v>
      </c>
      <c r="B100" s="16"/>
      <c r="C100" s="16"/>
      <c r="D100" s="16"/>
      <c r="E100" s="64">
        <f t="shared" si="6"/>
        <v>0.4</v>
      </c>
      <c r="F100" s="2"/>
      <c r="G100" s="7">
        <f>+F61+F62+F63</f>
        <v>39</v>
      </c>
      <c r="H100" s="7">
        <f>H101</f>
        <v>20</v>
      </c>
      <c r="I100" s="68">
        <f t="shared" si="1"/>
        <v>253</v>
      </c>
      <c r="J100" s="7">
        <f>IF(H100=13,1,IF(H100=20,1.6,IF(H100=25,2,IF(H100=30,2.5,IF(H100=40,3,IF(H100=50,4,FALSE))))))</f>
        <v>1.6</v>
      </c>
      <c r="K100" s="64">
        <f>ROUND(((I100*J100)/1000),2)</f>
        <v>0.4</v>
      </c>
      <c r="L100" s="64"/>
      <c r="M100" s="7"/>
      <c r="N100" s="88">
        <f t="shared" si="2"/>
        <v>6.4999999999999997E-4</v>
      </c>
      <c r="O100" s="88">
        <f t="shared" si="3"/>
        <v>3.1415926535897931E-4</v>
      </c>
      <c r="P100" s="88">
        <f t="shared" si="7"/>
        <v>2.0690142601946393</v>
      </c>
      <c r="X100" s="4"/>
    </row>
    <row r="101" spans="1:24" ht="17.25" customHeight="1" x14ac:dyDescent="0.15">
      <c r="A101" s="7" t="s">
        <v>227</v>
      </c>
      <c r="B101" s="16"/>
      <c r="C101" s="119"/>
      <c r="D101" s="16"/>
      <c r="E101" s="64">
        <f>SUM(K101:L101)</f>
        <v>2.02</v>
      </c>
      <c r="F101" s="239" t="s">
        <v>194</v>
      </c>
      <c r="G101" s="7">
        <f>+F61+F62+F63</f>
        <v>39</v>
      </c>
      <c r="H101" s="43">
        <v>20</v>
      </c>
      <c r="I101" s="68">
        <f t="shared" si="1"/>
        <v>253</v>
      </c>
      <c r="J101" s="7">
        <f>IF(H101=13,3,IF(H101=20,8,IF(H101=25,12,IF(H101=30,12,IF(H101=40,20,IF(H101=50,25,FALSE))))))</f>
        <v>8</v>
      </c>
      <c r="K101" s="64">
        <f>ROUND(((I101*J101)/1000),2)</f>
        <v>2.02</v>
      </c>
      <c r="L101" s="64"/>
      <c r="M101" s="41"/>
      <c r="N101" s="88">
        <f t="shared" si="2"/>
        <v>6.4999999999999997E-4</v>
      </c>
      <c r="O101" s="88">
        <f t="shared" si="3"/>
        <v>3.1415926535897931E-4</v>
      </c>
      <c r="P101" s="88">
        <f t="shared" si="7"/>
        <v>2.0690142601946393</v>
      </c>
      <c r="X101" s="4"/>
    </row>
    <row r="102" spans="1:24" ht="17.25" customHeight="1" x14ac:dyDescent="0.15">
      <c r="A102" s="7" t="s">
        <v>228</v>
      </c>
      <c r="B102" s="16"/>
      <c r="C102" s="25"/>
      <c r="D102" s="24"/>
      <c r="E102" s="64">
        <f t="shared" si="6"/>
        <v>2.02</v>
      </c>
      <c r="F102" s="2"/>
      <c r="G102" s="7">
        <f>+F61+F62+F63</f>
        <v>39</v>
      </c>
      <c r="H102" s="7">
        <f>H101</f>
        <v>20</v>
      </c>
      <c r="I102" s="68">
        <f t="shared" si="1"/>
        <v>253</v>
      </c>
      <c r="J102" s="7">
        <f>IF(H102=13,3,IF(H102=20,8,IF(H102=25,8,IF(H102=30,15,IF(H102=40,17,IF(H102=50,20,FALSE))))))</f>
        <v>8</v>
      </c>
      <c r="K102" s="64">
        <f t="shared" ref="K102:K104" si="8">ROUND(((I102*J102)/1000),2)</f>
        <v>2.02</v>
      </c>
      <c r="L102" s="64"/>
      <c r="M102" s="41"/>
      <c r="N102" s="88">
        <f t="shared" si="2"/>
        <v>6.4999999999999997E-4</v>
      </c>
      <c r="O102" s="88">
        <f t="shared" si="3"/>
        <v>3.1415926535897931E-4</v>
      </c>
      <c r="P102" s="88">
        <f t="shared" si="7"/>
        <v>2.0690142601946393</v>
      </c>
      <c r="X102" s="4"/>
    </row>
    <row r="103" spans="1:24" ht="17.25" customHeight="1" x14ac:dyDescent="0.15">
      <c r="A103" s="263" t="s">
        <v>28</v>
      </c>
      <c r="B103" s="4"/>
      <c r="C103" s="23"/>
      <c r="D103" s="14"/>
      <c r="E103" s="64">
        <f>SUM(K103:L103)</f>
        <v>0.1</v>
      </c>
      <c r="F103" s="2"/>
      <c r="G103" s="7">
        <f>G99</f>
        <v>39</v>
      </c>
      <c r="H103" s="7">
        <f>H99</f>
        <v>20</v>
      </c>
      <c r="I103" s="68">
        <f t="shared" si="1"/>
        <v>253</v>
      </c>
      <c r="J103" s="130">
        <f>IF(AND(A103="ボール止水栓",H103=13),0.4,IF(AND(A103="ボール止水栓",H103=20),0.4,IF(AND(A103="ボール止水栓",H103=25),0.4,IF(AND(A103="ボール止水栓",H103=30),0.5,IF(AND(A103="ボール止水栓",H103=40),0.5,IF(AND(A103="ボール止水栓",H103=50),1,IF(AND(A103="甲型止水栓",H103=13),3,IF(AND(A103="甲型止水栓",H103=20),8,IF(AND(A103="甲型止水栓",H103=25),8,IF(AND(A103="甲型止水栓",H103=30),15,IF(AND(A103="甲型止水栓",H103=40),17,IF(AND(A103="甲型止水栓",H103=50),20,FALSE))))))))))))</f>
        <v>0.4</v>
      </c>
      <c r="K103" s="64">
        <f>ROUND(((I103*J103)/1000),2)</f>
        <v>0.1</v>
      </c>
      <c r="L103" s="64"/>
      <c r="M103" s="41"/>
      <c r="N103" s="88">
        <f t="shared" si="2"/>
        <v>6.4999999999999997E-4</v>
      </c>
      <c r="O103" s="88">
        <f t="shared" si="3"/>
        <v>3.1415926535897931E-4</v>
      </c>
      <c r="P103" s="88">
        <f t="shared" si="7"/>
        <v>2.0690142601946393</v>
      </c>
      <c r="X103" s="4"/>
    </row>
    <row r="104" spans="1:24" ht="17.25" customHeight="1" x14ac:dyDescent="0.15">
      <c r="A104" s="7" t="s">
        <v>229</v>
      </c>
      <c r="B104" s="7"/>
      <c r="C104" s="7"/>
      <c r="D104" s="3"/>
      <c r="E104" s="64">
        <f>SUM(K104:L104)</f>
        <v>0.51</v>
      </c>
      <c r="F104" s="2"/>
      <c r="G104" s="7">
        <f>G99</f>
        <v>39</v>
      </c>
      <c r="H104" s="7">
        <f>H99</f>
        <v>20</v>
      </c>
      <c r="I104" s="68">
        <f t="shared" si="1"/>
        <v>253</v>
      </c>
      <c r="J104" s="7">
        <f>IF(H104=13,1.5,IF(H104=20,2,IF(H104=25,3,IF(H104=30,4,IF(H104=40,5,IF(H104=50,5,FALSE))))))</f>
        <v>2</v>
      </c>
      <c r="K104" s="64">
        <f t="shared" si="8"/>
        <v>0.51</v>
      </c>
      <c r="L104" s="64"/>
      <c r="M104" s="41"/>
      <c r="N104" s="88">
        <f t="shared" si="2"/>
        <v>6.4999999999999997E-4</v>
      </c>
      <c r="O104" s="88">
        <f t="shared" si="3"/>
        <v>3.1415926535897931E-4</v>
      </c>
      <c r="P104" s="88">
        <f t="shared" si="7"/>
        <v>2.0690142601946393</v>
      </c>
      <c r="X104" s="4"/>
    </row>
    <row r="105" spans="1:24" ht="17.25" customHeight="1" x14ac:dyDescent="0.15">
      <c r="A105" s="62" t="s">
        <v>57</v>
      </c>
      <c r="B105" s="62"/>
      <c r="C105" s="62"/>
      <c r="D105" s="70"/>
      <c r="E105" s="65">
        <v>5</v>
      </c>
      <c r="F105" s="72" t="s">
        <v>172</v>
      </c>
      <c r="G105" s="62"/>
      <c r="H105" s="62"/>
      <c r="I105" s="71"/>
      <c r="J105" s="62"/>
      <c r="K105" s="65"/>
      <c r="L105" s="65"/>
      <c r="N105" s="7"/>
      <c r="O105" s="7"/>
      <c r="P105" s="7"/>
      <c r="X105" s="4"/>
    </row>
    <row r="106" spans="1:24" ht="17.25" customHeight="1" x14ac:dyDescent="0.15">
      <c r="A106" s="7" t="s">
        <v>140</v>
      </c>
      <c r="B106" s="3"/>
      <c r="C106" s="3"/>
      <c r="D106" s="3"/>
      <c r="E106" s="69">
        <f>SUM(E93:E105)</f>
        <v>17.259999999999998</v>
      </c>
      <c r="F106" s="7" t="s">
        <v>173</v>
      </c>
      <c r="G106" s="25"/>
      <c r="H106" s="7"/>
      <c r="I106" s="4"/>
      <c r="J106" s="7"/>
      <c r="K106" s="7"/>
      <c r="L106" s="7"/>
      <c r="M106" s="41"/>
      <c r="N106" s="42" t="s">
        <v>28</v>
      </c>
      <c r="O106" s="7"/>
      <c r="P106" s="7"/>
      <c r="X106" s="4"/>
    </row>
    <row r="107" spans="1:24" ht="17.25" customHeight="1" x14ac:dyDescent="0.15">
      <c r="A107" s="3"/>
      <c r="B107" s="3"/>
      <c r="C107" s="3"/>
      <c r="D107" s="76" t="s">
        <v>62</v>
      </c>
      <c r="E107" s="77">
        <f>E106/10*0.098</f>
        <v>0.16914799999999999</v>
      </c>
      <c r="F107" s="7" t="s">
        <v>141</v>
      </c>
      <c r="G107" s="7"/>
      <c r="H107" s="7"/>
      <c r="I107" s="4"/>
      <c r="J107" s="7"/>
      <c r="K107" s="7"/>
      <c r="L107" s="7"/>
      <c r="M107" s="41"/>
      <c r="N107" s="87" t="s">
        <v>29</v>
      </c>
      <c r="O107" s="7"/>
      <c r="P107" s="7"/>
      <c r="X107" s="4"/>
    </row>
    <row r="108" spans="1:24" ht="17.25" customHeight="1" thickBot="1" x14ac:dyDescent="0.2">
      <c r="A108" s="3"/>
      <c r="B108" s="22"/>
      <c r="C108" s="3"/>
      <c r="D108" s="25"/>
      <c r="E108" s="25"/>
      <c r="F108" s="25"/>
      <c r="G108" s="7"/>
      <c r="H108" s="7"/>
      <c r="I108" s="7"/>
      <c r="J108" s="7"/>
      <c r="K108" s="14"/>
      <c r="L108" s="7"/>
      <c r="M108" s="41"/>
      <c r="N108" s="14"/>
      <c r="O108" s="14"/>
      <c r="P108" s="14"/>
      <c r="X108" s="4"/>
    </row>
    <row r="109" spans="1:24" ht="17.25" customHeight="1" thickBot="1" x14ac:dyDescent="0.2">
      <c r="A109" s="29" t="s">
        <v>238</v>
      </c>
      <c r="B109" s="14"/>
      <c r="C109" s="14"/>
      <c r="D109" s="14"/>
      <c r="E109" s="78"/>
      <c r="F109" s="7" t="s">
        <v>141</v>
      </c>
      <c r="G109" s="218" t="str">
        <f>"・・・"&amp;IF(E107&gt;E109,"所要水頭が現地最小動水圧を上回っているため「NG」","所要水頭が現地最小動水圧を下回っているため「OK」")</f>
        <v>・・・所要水頭が現地最小動水圧を上回っているため「NG」</v>
      </c>
      <c r="H109" s="14"/>
      <c r="I109" s="14"/>
      <c r="J109" s="14"/>
      <c r="K109" s="14"/>
      <c r="L109" s="14"/>
      <c r="M109" s="7"/>
      <c r="N109" s="14"/>
      <c r="O109" s="14"/>
      <c r="P109" s="14"/>
      <c r="X109" s="4"/>
    </row>
    <row r="110" spans="1:24" ht="17.25" customHeight="1" thickBot="1" x14ac:dyDescent="0.2">
      <c r="A110" s="79"/>
      <c r="B110" s="79"/>
      <c r="C110" s="79"/>
      <c r="D110" s="79"/>
      <c r="E110" s="80"/>
      <c r="F110" s="81"/>
      <c r="G110" s="81"/>
      <c r="H110" s="82"/>
      <c r="I110" s="81"/>
      <c r="J110" s="83"/>
      <c r="K110" s="79"/>
      <c r="L110" s="79"/>
      <c r="M110" s="7"/>
      <c r="N110" s="14"/>
      <c r="O110" s="14"/>
      <c r="P110" s="14"/>
      <c r="X110" s="4"/>
    </row>
    <row r="111" spans="1:24" ht="17.25" customHeight="1" thickTop="1" x14ac:dyDescent="0.1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7"/>
      <c r="N111" s="33"/>
      <c r="O111" s="33"/>
      <c r="P111" s="33"/>
      <c r="X111" s="4"/>
    </row>
    <row r="112" spans="1:24" ht="17.25" customHeight="1" x14ac:dyDescent="0.15">
      <c r="A112" s="14"/>
      <c r="B112" s="2"/>
      <c r="C112" s="3"/>
      <c r="D112" s="31"/>
      <c r="E112" s="14"/>
      <c r="F112" s="14"/>
      <c r="G112" s="4"/>
      <c r="H112" s="14"/>
      <c r="I112" s="7"/>
      <c r="J112" s="3"/>
      <c r="K112" s="3"/>
      <c r="L112" s="32"/>
      <c r="M112" s="7"/>
      <c r="N112" s="21"/>
      <c r="O112" s="21"/>
      <c r="P112" s="21"/>
      <c r="X112" s="4"/>
    </row>
    <row r="113" spans="1:24" ht="17.25" customHeight="1" x14ac:dyDescent="0.15">
      <c r="A113" s="3" t="s">
        <v>26</v>
      </c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2"/>
      <c r="N113" s="4"/>
      <c r="O113" s="4"/>
      <c r="P113" s="4"/>
      <c r="X113" s="4"/>
    </row>
    <row r="114" spans="1:24" ht="17.25" customHeight="1" x14ac:dyDescent="0.15">
      <c r="A114" s="14"/>
      <c r="B114" s="14"/>
      <c r="C114" s="14"/>
      <c r="D114" s="14"/>
      <c r="E114" s="14"/>
      <c r="F114" s="14"/>
      <c r="G114" s="14"/>
      <c r="H114" s="7"/>
      <c r="I114" s="7"/>
      <c r="J114" s="3"/>
      <c r="K114" s="3"/>
      <c r="L114" s="3"/>
      <c r="M114" s="41"/>
      <c r="N114" s="4"/>
      <c r="O114" s="4"/>
      <c r="P114" s="4"/>
      <c r="X114" s="4"/>
    </row>
    <row r="115" spans="1:24" ht="17.25" customHeight="1" x14ac:dyDescent="0.15">
      <c r="A115" s="4"/>
      <c r="B115" s="76" t="s">
        <v>25</v>
      </c>
      <c r="C115" s="129">
        <f>+H101</f>
        <v>20</v>
      </c>
      <c r="D115" s="23" t="s">
        <v>74</v>
      </c>
      <c r="E115" s="25"/>
      <c r="F115" s="25"/>
      <c r="G115" s="25"/>
      <c r="H115" s="14"/>
      <c r="I115" s="4"/>
      <c r="J115" s="4"/>
      <c r="K115" s="3"/>
      <c r="L115" s="3"/>
      <c r="M115" s="22"/>
      <c r="N115" s="4"/>
      <c r="O115" s="4"/>
      <c r="P115" s="4"/>
      <c r="X115" s="4"/>
    </row>
    <row r="116" spans="1:24" ht="17.25" customHeight="1" x14ac:dyDescent="0.15">
      <c r="A116" s="4"/>
      <c r="B116" s="128" t="s">
        <v>76</v>
      </c>
      <c r="C116" s="129">
        <f>G101</f>
        <v>39</v>
      </c>
      <c r="D116" s="23" t="s">
        <v>36</v>
      </c>
      <c r="E116" s="27"/>
      <c r="F116" s="27"/>
      <c r="G116" s="27"/>
      <c r="H116" s="27"/>
      <c r="I116" s="3"/>
      <c r="J116" s="3"/>
      <c r="K116" s="3"/>
      <c r="L116" s="3"/>
      <c r="M116" s="41"/>
      <c r="N116" s="4"/>
      <c r="O116" s="4"/>
      <c r="P116" s="4"/>
      <c r="X116" s="4"/>
    </row>
    <row r="117" spans="1:24" ht="17.25" customHeight="1" x14ac:dyDescent="0.15">
      <c r="A117" s="4"/>
      <c r="B117" s="76" t="s">
        <v>77</v>
      </c>
      <c r="C117" s="130">
        <f>ROUND(C116*60/1000,2)</f>
        <v>2.34</v>
      </c>
      <c r="D117" s="23" t="s">
        <v>142</v>
      </c>
      <c r="E117" s="3"/>
      <c r="F117" s="3"/>
      <c r="G117" s="3"/>
      <c r="H117" s="3"/>
      <c r="I117" s="3"/>
      <c r="J117" s="3"/>
      <c r="K117" s="3"/>
      <c r="L117" s="3"/>
      <c r="M117" s="41"/>
      <c r="N117" s="4"/>
      <c r="O117" s="4"/>
      <c r="P117" s="4"/>
      <c r="X117" s="4"/>
    </row>
    <row r="118" spans="1:24" ht="17.25" customHeight="1" x14ac:dyDescent="0.15">
      <c r="A118" s="4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16"/>
      <c r="N118" s="4"/>
      <c r="O118" s="4"/>
      <c r="P118" s="4"/>
      <c r="X118" s="4"/>
    </row>
    <row r="119" spans="1:24" ht="17.25" customHeight="1" x14ac:dyDescent="0.15">
      <c r="A119" s="3" t="s">
        <v>24</v>
      </c>
      <c r="B119" s="21"/>
      <c r="C119" s="18"/>
      <c r="D119" s="18"/>
      <c r="E119" s="18"/>
      <c r="F119" s="18"/>
      <c r="G119" s="18"/>
      <c r="H119" s="18"/>
      <c r="I119" s="14"/>
      <c r="J119" s="14"/>
      <c r="K119" s="14"/>
      <c r="L119" s="14"/>
      <c r="M119" s="16"/>
      <c r="N119" s="4"/>
      <c r="O119" s="4"/>
      <c r="P119" s="4"/>
      <c r="X119" s="4"/>
    </row>
    <row r="120" spans="1:24" ht="17.25" customHeight="1" x14ac:dyDescent="0.15">
      <c r="A120" s="21"/>
      <c r="B120" s="4"/>
      <c r="C120" s="84"/>
      <c r="D120" s="84"/>
      <c r="E120" s="18"/>
      <c r="F120" s="25"/>
      <c r="G120" s="25"/>
      <c r="H120" s="25"/>
      <c r="I120" s="4"/>
      <c r="J120" s="4"/>
      <c r="K120" s="14"/>
      <c r="L120" s="16"/>
      <c r="M120" s="17"/>
      <c r="N120" s="4"/>
      <c r="O120" s="4"/>
      <c r="P120" s="4"/>
      <c r="X120" s="4"/>
    </row>
    <row r="121" spans="1:24" ht="17.25" customHeight="1" x14ac:dyDescent="0.15">
      <c r="A121" s="4"/>
      <c r="B121" s="127" t="s">
        <v>71</v>
      </c>
      <c r="C121" s="110" t="s">
        <v>73</v>
      </c>
      <c r="D121" s="103"/>
      <c r="E121" s="104"/>
      <c r="F121" s="104"/>
      <c r="G121" s="111" t="s">
        <v>72</v>
      </c>
      <c r="H121" s="107"/>
      <c r="I121" s="108"/>
      <c r="J121" s="109"/>
      <c r="K121" s="85"/>
      <c r="L121" s="34"/>
      <c r="M121" s="7"/>
      <c r="N121" s="4"/>
      <c r="O121" s="4"/>
      <c r="P121" s="4"/>
      <c r="X121" s="4"/>
    </row>
    <row r="122" spans="1:24" ht="17.25" customHeight="1" x14ac:dyDescent="0.15">
      <c r="A122" s="4"/>
      <c r="B122" s="93"/>
      <c r="C122" s="105"/>
      <c r="D122" s="61"/>
      <c r="E122" s="61"/>
      <c r="F122" s="61"/>
      <c r="G122" s="112" t="s">
        <v>67</v>
      </c>
      <c r="H122" s="113"/>
      <c r="I122" s="106" t="s">
        <v>68</v>
      </c>
      <c r="J122" s="114"/>
      <c r="L122" s="41"/>
      <c r="M122" s="7"/>
      <c r="N122" s="4"/>
      <c r="O122" s="4"/>
      <c r="P122" s="4"/>
      <c r="X122" s="4"/>
    </row>
    <row r="123" spans="1:24" ht="17.25" customHeight="1" x14ac:dyDescent="0.15">
      <c r="A123" s="91" t="s">
        <v>65</v>
      </c>
      <c r="B123" s="95">
        <v>13</v>
      </c>
      <c r="C123" s="115">
        <v>0.1</v>
      </c>
      <c r="D123" s="96" t="s">
        <v>144</v>
      </c>
      <c r="E123" s="118">
        <v>1</v>
      </c>
      <c r="F123" s="97" t="str">
        <f t="shared" ref="F123:F130" si="9">IF(B123=$C$115,IF(AND($C$117&gt;=C123,$C$117&lt;=E123),"→○適","→×不適"),"")</f>
        <v/>
      </c>
      <c r="G123" s="121">
        <v>2.5</v>
      </c>
      <c r="H123" s="98" t="str">
        <f t="shared" ref="H123:H130" si="10">IF(B123=$C$115,IF(AND($C$117&gt;=C123,$C$117&lt;=G123),"→○適","→×不適"),"")</f>
        <v/>
      </c>
      <c r="I123" s="124">
        <v>1.5</v>
      </c>
      <c r="J123" s="98" t="str">
        <f t="shared" ref="J123:J130" si="11">IF(B123=$C$115,IF(AND($C$117&gt;=C123,$C$117&lt;=I123),"→○適","→×不適"),"")</f>
        <v/>
      </c>
      <c r="K123" s="17"/>
      <c r="L123" s="41"/>
      <c r="M123" s="7"/>
      <c r="N123" s="4"/>
      <c r="O123" s="4"/>
      <c r="P123" s="4"/>
      <c r="X123" s="4"/>
    </row>
    <row r="124" spans="1:24" ht="17.25" customHeight="1" x14ac:dyDescent="0.15">
      <c r="A124" s="92" t="s">
        <v>145</v>
      </c>
      <c r="B124" s="95">
        <v>20</v>
      </c>
      <c r="C124" s="116">
        <v>0.2</v>
      </c>
      <c r="D124" s="18" t="s">
        <v>146</v>
      </c>
      <c r="E124" s="119">
        <f>1.6</f>
        <v>1.6</v>
      </c>
      <c r="F124" s="33" t="str">
        <f t="shared" si="9"/>
        <v>→×不適</v>
      </c>
      <c r="G124" s="122">
        <v>4</v>
      </c>
      <c r="H124" s="99" t="str">
        <f t="shared" si="10"/>
        <v>→○適</v>
      </c>
      <c r="I124" s="125">
        <v>2.5</v>
      </c>
      <c r="J124" s="99" t="str">
        <f t="shared" si="11"/>
        <v>→○適</v>
      </c>
      <c r="K124" s="17"/>
      <c r="L124" s="41"/>
      <c r="M124" s="7"/>
      <c r="N124" s="4"/>
      <c r="O124" s="4"/>
      <c r="P124" s="4"/>
      <c r="X124" s="4"/>
    </row>
    <row r="125" spans="1:24" ht="17.25" customHeight="1" x14ac:dyDescent="0.15">
      <c r="A125" s="92"/>
      <c r="B125" s="95">
        <v>25</v>
      </c>
      <c r="C125" s="115">
        <v>0.23</v>
      </c>
      <c r="D125" s="96" t="s">
        <v>146</v>
      </c>
      <c r="E125" s="118">
        <v>2.5</v>
      </c>
      <c r="F125" s="97" t="str">
        <f t="shared" si="9"/>
        <v/>
      </c>
      <c r="G125" s="121">
        <v>6.3</v>
      </c>
      <c r="H125" s="98" t="str">
        <f t="shared" si="10"/>
        <v/>
      </c>
      <c r="I125" s="124">
        <v>4</v>
      </c>
      <c r="J125" s="98" t="str">
        <f t="shared" si="11"/>
        <v/>
      </c>
      <c r="K125" s="19"/>
      <c r="L125" s="41"/>
      <c r="M125" s="7"/>
      <c r="N125" s="4"/>
      <c r="O125" s="4"/>
      <c r="P125" s="4"/>
      <c r="X125" s="4"/>
    </row>
    <row r="126" spans="1:24" ht="17.25" customHeight="1" x14ac:dyDescent="0.15">
      <c r="A126" s="93"/>
      <c r="B126" s="95">
        <v>30</v>
      </c>
      <c r="C126" s="116">
        <v>0.4</v>
      </c>
      <c r="D126" s="18" t="s">
        <v>143</v>
      </c>
      <c r="E126" s="119">
        <v>4</v>
      </c>
      <c r="F126" s="33" t="str">
        <f t="shared" si="9"/>
        <v/>
      </c>
      <c r="G126" s="122">
        <v>10</v>
      </c>
      <c r="H126" s="99" t="str">
        <f t="shared" si="10"/>
        <v/>
      </c>
      <c r="I126" s="125">
        <v>6</v>
      </c>
      <c r="J126" s="99" t="str">
        <f t="shared" si="11"/>
        <v/>
      </c>
      <c r="K126" s="19"/>
      <c r="L126" s="2"/>
      <c r="M126" s="7"/>
      <c r="N126" s="4"/>
      <c r="O126" s="4"/>
      <c r="P126" s="4"/>
      <c r="X126" s="4"/>
    </row>
    <row r="127" spans="1:24" ht="17.25" customHeight="1" x14ac:dyDescent="0.15">
      <c r="A127" s="91" t="s">
        <v>147</v>
      </c>
      <c r="B127" s="95">
        <v>40</v>
      </c>
      <c r="C127" s="115">
        <v>0.4</v>
      </c>
      <c r="D127" s="96" t="s">
        <v>148</v>
      </c>
      <c r="E127" s="118">
        <v>6.5</v>
      </c>
      <c r="F127" s="97" t="str">
        <f t="shared" si="9"/>
        <v/>
      </c>
      <c r="G127" s="121">
        <v>16</v>
      </c>
      <c r="H127" s="98" t="str">
        <f t="shared" si="10"/>
        <v/>
      </c>
      <c r="I127" s="124">
        <v>9</v>
      </c>
      <c r="J127" s="98" t="str">
        <f t="shared" si="11"/>
        <v/>
      </c>
      <c r="K127" s="19"/>
      <c r="L127" s="2"/>
      <c r="M127" s="7"/>
      <c r="N127" s="4"/>
      <c r="O127" s="4"/>
      <c r="P127" s="4"/>
      <c r="X127" s="4"/>
    </row>
    <row r="128" spans="1:24" ht="17.25" customHeight="1" x14ac:dyDescent="0.15">
      <c r="A128" s="94" t="s">
        <v>149</v>
      </c>
      <c r="B128" s="95">
        <v>50</v>
      </c>
      <c r="C128" s="116">
        <v>1.25</v>
      </c>
      <c r="D128" s="18" t="s">
        <v>146</v>
      </c>
      <c r="E128" s="119">
        <v>17</v>
      </c>
      <c r="F128" s="33" t="str">
        <f t="shared" si="9"/>
        <v/>
      </c>
      <c r="G128" s="122">
        <v>50</v>
      </c>
      <c r="H128" s="99" t="str">
        <f t="shared" si="10"/>
        <v/>
      </c>
      <c r="I128" s="125">
        <v>30</v>
      </c>
      <c r="J128" s="99" t="str">
        <f t="shared" si="11"/>
        <v/>
      </c>
      <c r="K128" s="19"/>
      <c r="L128" s="2"/>
      <c r="M128" s="7"/>
      <c r="N128" s="4"/>
      <c r="O128" s="4"/>
      <c r="P128" s="4"/>
      <c r="X128" s="4"/>
    </row>
    <row r="129" spans="1:24" ht="17.25" customHeight="1" x14ac:dyDescent="0.15">
      <c r="A129" s="92"/>
      <c r="B129" s="95">
        <v>75</v>
      </c>
      <c r="C129" s="115">
        <v>2.5</v>
      </c>
      <c r="D129" s="96" t="s">
        <v>146</v>
      </c>
      <c r="E129" s="118">
        <v>27.5</v>
      </c>
      <c r="F129" s="97" t="str">
        <f t="shared" si="9"/>
        <v/>
      </c>
      <c r="G129" s="121">
        <v>78</v>
      </c>
      <c r="H129" s="98" t="str">
        <f t="shared" si="10"/>
        <v/>
      </c>
      <c r="I129" s="124">
        <v>47</v>
      </c>
      <c r="J129" s="98" t="str">
        <f t="shared" si="11"/>
        <v/>
      </c>
      <c r="K129" s="19"/>
      <c r="L129" s="2"/>
      <c r="M129" s="14"/>
      <c r="N129" s="4"/>
      <c r="O129" s="4"/>
      <c r="P129" s="4"/>
      <c r="X129" s="4"/>
    </row>
    <row r="130" spans="1:24" ht="17.25" customHeight="1" x14ac:dyDescent="0.15">
      <c r="A130" s="93"/>
      <c r="B130" s="95">
        <v>100</v>
      </c>
      <c r="C130" s="117">
        <v>4</v>
      </c>
      <c r="D130" s="100" t="s">
        <v>146</v>
      </c>
      <c r="E130" s="120">
        <v>44</v>
      </c>
      <c r="F130" s="101" t="str">
        <f t="shared" si="9"/>
        <v/>
      </c>
      <c r="G130" s="123">
        <v>125</v>
      </c>
      <c r="H130" s="102" t="str">
        <f t="shared" si="10"/>
        <v/>
      </c>
      <c r="I130" s="126">
        <v>74.5</v>
      </c>
      <c r="J130" s="102" t="str">
        <f t="shared" si="11"/>
        <v/>
      </c>
      <c r="K130" s="17"/>
      <c r="L130" s="2"/>
      <c r="M130" s="30"/>
      <c r="N130" s="4"/>
      <c r="O130" s="4"/>
      <c r="P130" s="4"/>
      <c r="X130" s="4"/>
    </row>
    <row r="131" spans="1:24" ht="17.25" customHeight="1" x14ac:dyDescent="0.15">
      <c r="A131" s="14"/>
      <c r="B131" s="35"/>
      <c r="C131" s="25"/>
      <c r="D131" s="25"/>
      <c r="E131" s="25"/>
      <c r="F131" s="25"/>
      <c r="G131" s="4"/>
      <c r="H131" s="4"/>
      <c r="J131" s="2"/>
      <c r="K131" s="2"/>
      <c r="M131" s="14"/>
      <c r="N131" s="4"/>
      <c r="O131" s="4"/>
      <c r="P131" s="4"/>
      <c r="X131" s="4"/>
    </row>
    <row r="132" spans="1:24" ht="17.25" customHeight="1" x14ac:dyDescent="0.15">
      <c r="A132" s="36" t="s">
        <v>27</v>
      </c>
      <c r="B132" s="4"/>
      <c r="C132" s="25"/>
      <c r="D132" s="25"/>
      <c r="E132" s="25"/>
      <c r="F132" s="25"/>
      <c r="G132" s="4"/>
      <c r="H132" s="25"/>
      <c r="I132" s="2"/>
      <c r="J132" s="4"/>
      <c r="M132" s="14"/>
      <c r="N132" s="4"/>
      <c r="O132" s="4"/>
      <c r="P132" s="4"/>
      <c r="X132" s="4"/>
    </row>
    <row r="133" spans="1:24" ht="17.25" customHeight="1" x14ac:dyDescent="0.15">
      <c r="A133" s="14"/>
      <c r="B133" s="35"/>
      <c r="C133" s="25"/>
      <c r="D133" s="25"/>
      <c r="E133" s="25"/>
      <c r="F133" s="25"/>
      <c r="G133" s="4"/>
      <c r="H133" s="25"/>
      <c r="I133" s="2"/>
      <c r="J133" s="4"/>
      <c r="M133" s="21"/>
      <c r="N133" s="4"/>
      <c r="O133" s="4"/>
      <c r="P133" s="4"/>
      <c r="X133" s="4"/>
    </row>
    <row r="134" spans="1:24" ht="17.25" customHeight="1" x14ac:dyDescent="0.1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14"/>
      <c r="M134" s="35"/>
      <c r="X134" s="4"/>
    </row>
    <row r="135" spans="1:24" ht="17.25" customHeight="1" x14ac:dyDescent="0.1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14"/>
      <c r="M135" s="35"/>
      <c r="X135" s="4"/>
    </row>
    <row r="136" spans="1:24" ht="17.25" customHeight="1" x14ac:dyDescent="0.1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14"/>
      <c r="M136" s="35"/>
      <c r="X136" s="4"/>
    </row>
    <row r="137" spans="1:24" ht="17.25" customHeight="1" x14ac:dyDescent="0.1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14"/>
      <c r="M137" s="35"/>
      <c r="X137" s="4"/>
    </row>
    <row r="138" spans="1:24" ht="17.25" customHeight="1" x14ac:dyDescent="0.1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14"/>
      <c r="M138" s="35"/>
      <c r="X138" s="4"/>
    </row>
    <row r="139" spans="1:24" ht="17.25" customHeight="1" x14ac:dyDescent="0.1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14"/>
      <c r="M139" s="35"/>
      <c r="X139" s="4"/>
    </row>
    <row r="140" spans="1:24" ht="17.25" customHeight="1" x14ac:dyDescent="0.1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14"/>
      <c r="M140" s="35"/>
      <c r="X140" s="4"/>
    </row>
    <row r="141" spans="1:24" ht="17.25" customHeight="1" x14ac:dyDescent="0.1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14"/>
      <c r="M141" s="35"/>
      <c r="X141" s="4"/>
    </row>
    <row r="142" spans="1:24" ht="17.25" customHeight="1" x14ac:dyDescent="0.1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14"/>
      <c r="M142" s="35"/>
      <c r="X142" s="4"/>
    </row>
    <row r="143" spans="1:24" ht="17.25" customHeight="1" x14ac:dyDescent="0.1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14"/>
      <c r="M143" s="35"/>
      <c r="X143" s="4"/>
    </row>
    <row r="144" spans="1:24" ht="17.25" customHeight="1" x14ac:dyDescent="0.1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14"/>
      <c r="M144" s="35"/>
      <c r="X144" s="4"/>
    </row>
    <row r="145" spans="1:24" ht="17.25" customHeight="1" x14ac:dyDescent="0.1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14"/>
      <c r="M145" s="35"/>
      <c r="X145" s="4"/>
    </row>
    <row r="146" spans="1:24" ht="17.25" customHeight="1" x14ac:dyDescent="0.1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14"/>
      <c r="M146" s="35"/>
      <c r="X146" s="4"/>
    </row>
    <row r="147" spans="1:24" ht="17.25" customHeight="1" x14ac:dyDescent="0.1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14"/>
      <c r="M147" s="35"/>
      <c r="X147" s="4"/>
    </row>
    <row r="148" spans="1:24" ht="17.25" customHeight="1" x14ac:dyDescent="0.1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14"/>
      <c r="M148" s="35"/>
      <c r="X148" s="4"/>
    </row>
    <row r="149" spans="1:24" ht="17.25" customHeight="1" x14ac:dyDescent="0.1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14"/>
      <c r="M149" s="35"/>
      <c r="X149" s="4"/>
    </row>
    <row r="150" spans="1:24" ht="17.25" customHeight="1" x14ac:dyDescent="0.1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14"/>
      <c r="M150" s="35"/>
      <c r="X150" s="4"/>
    </row>
    <row r="151" spans="1:24" ht="17.25" customHeight="1" x14ac:dyDescent="0.1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14"/>
      <c r="M151" s="35"/>
      <c r="X151" s="4"/>
    </row>
    <row r="152" spans="1:24" ht="17.25" customHeight="1" x14ac:dyDescent="0.1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14"/>
      <c r="M152" s="35"/>
      <c r="X152" s="4"/>
    </row>
    <row r="153" spans="1:24" ht="17.25" customHeight="1" x14ac:dyDescent="0.1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14"/>
      <c r="M153" s="35"/>
      <c r="X153" s="4"/>
    </row>
    <row r="154" spans="1:24" ht="17.25" customHeight="1" x14ac:dyDescent="0.1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14"/>
      <c r="M154" s="35"/>
      <c r="X154" s="4"/>
    </row>
    <row r="155" spans="1:24" ht="17.25" customHeight="1" x14ac:dyDescent="0.1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14"/>
      <c r="M155" s="35"/>
      <c r="X155" s="4"/>
    </row>
    <row r="156" spans="1:24" ht="17.25" customHeight="1" x14ac:dyDescent="0.1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14"/>
      <c r="M156" s="35"/>
      <c r="X156" s="4"/>
    </row>
    <row r="157" spans="1:24" ht="17.25" customHeight="1" x14ac:dyDescent="0.1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14"/>
      <c r="M157" s="35"/>
      <c r="X157" s="4"/>
    </row>
    <row r="158" spans="1:24" ht="17.25" customHeight="1" x14ac:dyDescent="0.1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14"/>
      <c r="M158" s="35"/>
      <c r="X158" s="4"/>
    </row>
    <row r="159" spans="1:24" ht="17.25" customHeight="1" x14ac:dyDescent="0.1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14"/>
      <c r="M159" s="35"/>
      <c r="X159" s="4"/>
    </row>
    <row r="160" spans="1:24" ht="17.25" customHeight="1" x14ac:dyDescent="0.1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14"/>
      <c r="M160" s="35"/>
      <c r="X160" s="4"/>
    </row>
    <row r="161" spans="1:24" ht="17.25" customHeight="1" x14ac:dyDescent="0.1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14"/>
      <c r="M161" s="35"/>
      <c r="X161" s="4"/>
    </row>
    <row r="162" spans="1:24" ht="17.25" customHeight="1" x14ac:dyDescent="0.1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14"/>
      <c r="M162" s="35"/>
      <c r="X162" s="4"/>
    </row>
    <row r="163" spans="1:24" ht="17.25" customHeight="1" x14ac:dyDescent="0.1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14"/>
      <c r="M163" s="35"/>
      <c r="X163" s="4"/>
    </row>
    <row r="164" spans="1:24" ht="17.25" customHeight="1" x14ac:dyDescent="0.1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14"/>
      <c r="M164" s="35"/>
      <c r="X164" s="4"/>
    </row>
    <row r="165" spans="1:24" ht="17.25" customHeight="1" x14ac:dyDescent="0.1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14"/>
      <c r="M165" s="35"/>
      <c r="X165" s="4"/>
    </row>
    <row r="166" spans="1:24" ht="17.25" customHeight="1" x14ac:dyDescent="0.1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14"/>
      <c r="M166" s="35"/>
      <c r="X166" s="4"/>
    </row>
    <row r="167" spans="1:24" ht="17.25" customHeight="1" x14ac:dyDescent="0.15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14"/>
      <c r="M167" s="35"/>
      <c r="X167" s="4"/>
    </row>
    <row r="168" spans="1:24" ht="17.25" customHeight="1" x14ac:dyDescent="0.15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14"/>
      <c r="M168" s="35"/>
      <c r="X168" s="4"/>
    </row>
    <row r="169" spans="1:24" ht="17.25" customHeight="1" x14ac:dyDescent="0.15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14"/>
      <c r="M169" s="35"/>
      <c r="X169" s="4"/>
    </row>
    <row r="170" spans="1:24" ht="17.25" customHeight="1" x14ac:dyDescent="0.15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14"/>
      <c r="M170" s="35"/>
      <c r="X170" s="4"/>
    </row>
    <row r="171" spans="1:24" ht="17.25" customHeight="1" x14ac:dyDescent="0.15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14"/>
      <c r="M171" s="35"/>
      <c r="X171" s="4"/>
    </row>
    <row r="172" spans="1:24" ht="17.25" customHeight="1" x14ac:dyDescent="0.15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14"/>
      <c r="M172" s="35"/>
      <c r="X172" s="4"/>
    </row>
    <row r="173" spans="1:24" ht="17.25" customHeight="1" x14ac:dyDescent="0.15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14"/>
      <c r="M173" s="35"/>
      <c r="X173" s="4"/>
    </row>
    <row r="174" spans="1:24" ht="17.25" customHeight="1" x14ac:dyDescent="0.15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14"/>
      <c r="M174" s="35"/>
      <c r="X174" s="4"/>
    </row>
    <row r="175" spans="1:24" ht="17.25" customHeight="1" x14ac:dyDescent="0.1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14"/>
      <c r="M175" s="35"/>
      <c r="X175" s="4"/>
    </row>
    <row r="176" spans="1:24" ht="17.25" customHeight="1" x14ac:dyDescent="0.15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14"/>
      <c r="M176" s="35"/>
      <c r="X176" s="4"/>
    </row>
    <row r="177" spans="1:24" ht="17.25" customHeight="1" x14ac:dyDescent="0.15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14"/>
      <c r="M177" s="35"/>
      <c r="X177" s="4"/>
    </row>
    <row r="178" spans="1:24" ht="17.25" customHeight="1" x14ac:dyDescent="0.15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14"/>
      <c r="M178" s="35"/>
      <c r="X178" s="4"/>
    </row>
    <row r="179" spans="1:24" ht="17.25" customHeight="1" x14ac:dyDescent="0.15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14"/>
      <c r="M179" s="35"/>
      <c r="X179" s="4"/>
    </row>
    <row r="180" spans="1:24" ht="17.25" customHeight="1" x14ac:dyDescent="0.15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14"/>
      <c r="M180" s="35"/>
      <c r="X180" s="4"/>
    </row>
    <row r="181" spans="1:24" ht="17.25" customHeight="1" x14ac:dyDescent="0.1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14"/>
      <c r="M181" s="35"/>
      <c r="X181" s="4"/>
    </row>
    <row r="182" spans="1:24" ht="17.25" customHeight="1" x14ac:dyDescent="0.15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14"/>
      <c r="M182" s="35"/>
      <c r="X182" s="4"/>
    </row>
    <row r="183" spans="1:24" ht="17.25" customHeight="1" x14ac:dyDescent="0.15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14"/>
      <c r="M183" s="35"/>
      <c r="X183" s="4"/>
    </row>
    <row r="184" spans="1:24" ht="17.25" customHeight="1" x14ac:dyDescent="0.15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14"/>
      <c r="M184" s="35"/>
      <c r="X184" s="4"/>
    </row>
    <row r="185" spans="1:24" ht="17.25" customHeight="1" x14ac:dyDescent="0.1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14"/>
      <c r="M185" s="35"/>
      <c r="X185" s="4"/>
    </row>
    <row r="186" spans="1:24" ht="17.25" customHeight="1" x14ac:dyDescent="0.15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14"/>
      <c r="M186" s="35"/>
      <c r="X186" s="4"/>
    </row>
    <row r="187" spans="1:24" ht="17.25" customHeight="1" x14ac:dyDescent="0.15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14"/>
      <c r="M187" s="35"/>
      <c r="X187" s="4"/>
    </row>
    <row r="188" spans="1:24" ht="17.25" customHeight="1" x14ac:dyDescent="0.1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14"/>
      <c r="M188" s="35"/>
      <c r="X188" s="4"/>
    </row>
    <row r="189" spans="1:24" ht="17.25" customHeight="1" x14ac:dyDescent="0.15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14"/>
      <c r="M189" s="35"/>
      <c r="X189" s="4"/>
    </row>
    <row r="190" spans="1:24" ht="17.25" customHeight="1" x14ac:dyDescent="0.15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14"/>
      <c r="M190" s="35"/>
      <c r="X190" s="4"/>
    </row>
    <row r="191" spans="1:24" ht="17.25" customHeight="1" x14ac:dyDescent="0.15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14"/>
      <c r="M191" s="35"/>
      <c r="X191" s="4"/>
    </row>
    <row r="192" spans="1:24" ht="17.25" customHeight="1" x14ac:dyDescent="0.1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14"/>
      <c r="M192" s="35"/>
      <c r="X192" s="4"/>
    </row>
    <row r="193" spans="1:24" ht="17.25" customHeight="1" x14ac:dyDescent="0.15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14"/>
      <c r="M193" s="35"/>
      <c r="X193" s="4"/>
    </row>
    <row r="194" spans="1:24" ht="17.25" customHeight="1" x14ac:dyDescent="0.15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14"/>
      <c r="M194" s="35"/>
      <c r="X194" s="4"/>
    </row>
    <row r="195" spans="1:24" ht="17.25" customHeight="1" x14ac:dyDescent="0.15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14"/>
      <c r="M195" s="35"/>
      <c r="X195" s="4"/>
    </row>
    <row r="196" spans="1:24" ht="17.25" customHeight="1" x14ac:dyDescent="0.15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14"/>
      <c r="M196" s="35"/>
      <c r="X196" s="4"/>
    </row>
    <row r="197" spans="1:24" ht="17.25" customHeight="1" x14ac:dyDescent="0.15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14"/>
      <c r="M197" s="35"/>
      <c r="X197" s="4"/>
    </row>
    <row r="198" spans="1:24" ht="17.25" customHeight="1" x14ac:dyDescent="0.15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14"/>
      <c r="M198" s="35"/>
      <c r="X198" s="4"/>
    </row>
    <row r="199" spans="1:24" ht="17.25" customHeight="1" x14ac:dyDescent="0.15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14"/>
      <c r="M199" s="35"/>
      <c r="X199" s="4"/>
    </row>
    <row r="200" spans="1:24" ht="17.25" customHeight="1" x14ac:dyDescent="0.15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14"/>
      <c r="M200" s="35"/>
      <c r="X200" s="4"/>
    </row>
    <row r="201" spans="1:24" ht="17.25" customHeight="1" x14ac:dyDescent="0.15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14"/>
      <c r="M201" s="35"/>
      <c r="X201" s="4"/>
    </row>
    <row r="202" spans="1:24" ht="17.25" customHeight="1" x14ac:dyDescent="0.15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14"/>
      <c r="M202" s="35"/>
      <c r="X202" s="4"/>
    </row>
    <row r="203" spans="1:24" ht="17.25" customHeight="1" x14ac:dyDescent="0.15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14"/>
      <c r="M203" s="35"/>
      <c r="X203" s="4"/>
    </row>
    <row r="204" spans="1:24" ht="17.25" customHeight="1" x14ac:dyDescent="0.15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14"/>
      <c r="M204" s="35"/>
      <c r="X204" s="4"/>
    </row>
    <row r="205" spans="1:24" ht="17.25" customHeight="1" x14ac:dyDescent="0.15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14"/>
      <c r="M205" s="35"/>
      <c r="X205" s="4"/>
    </row>
    <row r="206" spans="1:24" ht="17.25" customHeight="1" x14ac:dyDescent="0.15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14"/>
      <c r="M206" s="35"/>
      <c r="X206" s="4"/>
    </row>
    <row r="207" spans="1:24" ht="17.25" customHeight="1" x14ac:dyDescent="0.15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14"/>
      <c r="M207" s="35"/>
      <c r="X207" s="4"/>
    </row>
    <row r="208" spans="1:24" ht="17.25" customHeight="1" x14ac:dyDescent="0.15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14"/>
      <c r="M208" s="35"/>
      <c r="X208" s="4"/>
    </row>
    <row r="209" spans="1:24" ht="17.25" customHeight="1" x14ac:dyDescent="0.15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14"/>
      <c r="M209" s="35"/>
      <c r="X209" s="4"/>
    </row>
    <row r="210" spans="1:24" ht="17.25" customHeight="1" x14ac:dyDescent="0.15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14"/>
      <c r="M210" s="35"/>
      <c r="X210" s="4"/>
    </row>
    <row r="211" spans="1:24" ht="17.25" customHeight="1" x14ac:dyDescent="0.15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14"/>
      <c r="M211" s="35"/>
      <c r="X211" s="4"/>
    </row>
    <row r="212" spans="1:24" ht="17.25" customHeight="1" x14ac:dyDescent="0.15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14"/>
      <c r="M212" s="35"/>
      <c r="X212" s="4"/>
    </row>
    <row r="213" spans="1:24" ht="17.25" customHeight="1" x14ac:dyDescent="0.15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14"/>
      <c r="M213" s="35"/>
      <c r="X213" s="4"/>
    </row>
    <row r="214" spans="1:24" ht="17.25" customHeight="1" x14ac:dyDescent="0.15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14"/>
      <c r="M214" s="35"/>
      <c r="X214" s="4"/>
    </row>
    <row r="215" spans="1:24" ht="17.25" customHeight="1" x14ac:dyDescent="0.15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14"/>
      <c r="M215" s="35"/>
      <c r="X215" s="4"/>
    </row>
    <row r="216" spans="1:24" ht="17.25" customHeight="1" x14ac:dyDescent="0.15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14"/>
      <c r="M216" s="35"/>
      <c r="X216" s="4"/>
    </row>
    <row r="217" spans="1:24" ht="17.25" customHeight="1" x14ac:dyDescent="0.15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14"/>
      <c r="M217" s="35"/>
      <c r="X217" s="4"/>
    </row>
    <row r="218" spans="1:24" ht="17.25" customHeight="1" x14ac:dyDescent="0.15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14"/>
      <c r="M218" s="35"/>
      <c r="X218" s="4"/>
    </row>
    <row r="219" spans="1:24" ht="17.25" customHeight="1" x14ac:dyDescent="0.15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14"/>
      <c r="M219" s="35"/>
      <c r="X219" s="4"/>
    </row>
    <row r="220" spans="1:24" ht="17.25" customHeight="1" x14ac:dyDescent="0.15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14"/>
      <c r="M220" s="35"/>
      <c r="X220" s="4"/>
    </row>
    <row r="221" spans="1:24" ht="17.25" customHeight="1" x14ac:dyDescent="0.15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14"/>
      <c r="M221" s="35"/>
      <c r="X221" s="4"/>
    </row>
    <row r="222" spans="1:24" ht="17.25" customHeight="1" x14ac:dyDescent="0.15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14"/>
      <c r="M222" s="35"/>
      <c r="X222" s="4"/>
    </row>
    <row r="223" spans="1:24" ht="17.25" customHeight="1" x14ac:dyDescent="0.15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14"/>
      <c r="M223" s="35"/>
      <c r="X223" s="4"/>
    </row>
    <row r="224" spans="1:24" ht="17.25" customHeight="1" x14ac:dyDescent="0.15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14"/>
      <c r="M224" s="35"/>
      <c r="X224" s="4"/>
    </row>
    <row r="225" spans="1:24" ht="17.25" customHeight="1" x14ac:dyDescent="0.15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14"/>
      <c r="M225" s="35"/>
      <c r="X225" s="4"/>
    </row>
    <row r="226" spans="1:24" ht="17.25" customHeight="1" x14ac:dyDescent="0.15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14"/>
      <c r="M226" s="35"/>
      <c r="X226" s="4"/>
    </row>
    <row r="227" spans="1:24" ht="17.25" customHeight="1" x14ac:dyDescent="0.15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14"/>
      <c r="M227" s="35"/>
      <c r="X227" s="4"/>
    </row>
    <row r="228" spans="1:24" ht="17.25" customHeight="1" x14ac:dyDescent="0.15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14"/>
      <c r="M228" s="35"/>
      <c r="X228" s="4"/>
    </row>
    <row r="229" spans="1:24" ht="17.25" customHeight="1" x14ac:dyDescent="0.15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14"/>
      <c r="M229" s="35"/>
      <c r="X229" s="4"/>
    </row>
    <row r="230" spans="1:24" ht="17.25" customHeight="1" x14ac:dyDescent="0.15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14"/>
      <c r="M230" s="35"/>
      <c r="X230" s="4"/>
    </row>
    <row r="231" spans="1:24" ht="17.25" customHeight="1" x14ac:dyDescent="0.15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14"/>
      <c r="M231" s="35"/>
      <c r="X231" s="4"/>
    </row>
    <row r="232" spans="1:24" ht="17.25" customHeight="1" x14ac:dyDescent="0.15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14"/>
      <c r="M232" s="35"/>
      <c r="X232" s="4"/>
    </row>
    <row r="233" spans="1:24" ht="17.25" customHeight="1" x14ac:dyDescent="0.15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14"/>
      <c r="M233" s="35"/>
      <c r="X233" s="4"/>
    </row>
    <row r="234" spans="1:24" ht="17.25" customHeight="1" x14ac:dyDescent="0.15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14"/>
      <c r="M234" s="35"/>
      <c r="X234" s="4"/>
    </row>
    <row r="235" spans="1:24" ht="17.25" customHeight="1" x14ac:dyDescent="0.15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14"/>
      <c r="M235" s="35"/>
      <c r="X235" s="4"/>
    </row>
    <row r="236" spans="1:24" ht="17.25" customHeight="1" x14ac:dyDescent="0.15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14"/>
      <c r="M236" s="35"/>
      <c r="X236" s="4"/>
    </row>
    <row r="237" spans="1:24" ht="17.25" customHeight="1" x14ac:dyDescent="0.15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14"/>
      <c r="M237" s="35"/>
      <c r="X237" s="4"/>
    </row>
    <row r="238" spans="1:24" ht="17.25" customHeight="1" x14ac:dyDescent="0.15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14"/>
      <c r="M238" s="35"/>
      <c r="X238" s="4"/>
    </row>
    <row r="239" spans="1:24" ht="17.25" customHeight="1" x14ac:dyDescent="0.15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14"/>
      <c r="M239" s="35"/>
      <c r="X239" s="4"/>
    </row>
    <row r="240" spans="1:24" ht="17.25" customHeight="1" x14ac:dyDescent="0.15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14"/>
      <c r="M240" s="35"/>
      <c r="X240" s="4"/>
    </row>
    <row r="241" spans="1:24" ht="17.25" customHeight="1" x14ac:dyDescent="0.15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14"/>
      <c r="M241" s="35"/>
      <c r="X241" s="4"/>
    </row>
    <row r="242" spans="1:24" ht="17.25" customHeight="1" x14ac:dyDescent="0.15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14"/>
      <c r="M242" s="35"/>
      <c r="X242" s="4"/>
    </row>
    <row r="243" spans="1:24" ht="17.25" customHeight="1" x14ac:dyDescent="0.15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14"/>
      <c r="M243" s="35"/>
      <c r="X243" s="4"/>
    </row>
    <row r="244" spans="1:24" ht="17.25" customHeight="1" x14ac:dyDescent="0.15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14"/>
      <c r="M244" s="35"/>
      <c r="X244" s="4"/>
    </row>
    <row r="245" spans="1:24" ht="17.25" customHeight="1" x14ac:dyDescent="0.15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14"/>
      <c r="M245" s="35"/>
      <c r="X245" s="4"/>
    </row>
    <row r="246" spans="1:24" ht="17.25" customHeight="1" x14ac:dyDescent="0.15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14"/>
      <c r="M246" s="35"/>
      <c r="X246" s="4"/>
    </row>
    <row r="247" spans="1:24" ht="17.25" customHeight="1" x14ac:dyDescent="0.15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14"/>
      <c r="M247" s="35"/>
      <c r="X247" s="4"/>
    </row>
    <row r="248" spans="1:24" ht="17.25" customHeight="1" x14ac:dyDescent="0.15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14"/>
      <c r="M248" s="35"/>
      <c r="X248" s="4"/>
    </row>
    <row r="249" spans="1:24" ht="17.25" customHeight="1" x14ac:dyDescent="0.15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14"/>
      <c r="M249" s="35"/>
      <c r="X249" s="4"/>
    </row>
    <row r="250" spans="1:24" ht="17.25" customHeight="1" x14ac:dyDescent="0.15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14"/>
      <c r="M250" s="35"/>
      <c r="X250" s="4"/>
    </row>
    <row r="251" spans="1:24" ht="17.25" customHeight="1" x14ac:dyDescent="0.15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14"/>
      <c r="M251" s="35"/>
      <c r="X251" s="4"/>
    </row>
    <row r="252" spans="1:24" ht="17.25" customHeight="1" x14ac:dyDescent="0.15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14"/>
      <c r="M252" s="35"/>
      <c r="X252" s="4"/>
    </row>
    <row r="253" spans="1:24" ht="17.25" customHeight="1" x14ac:dyDescent="0.15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14"/>
      <c r="M253" s="35"/>
      <c r="X253" s="4"/>
    </row>
    <row r="254" spans="1:24" ht="17.25" customHeight="1" x14ac:dyDescent="0.15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14"/>
      <c r="M254" s="35"/>
      <c r="X254" s="4"/>
    </row>
    <row r="255" spans="1:24" ht="17.25" customHeight="1" x14ac:dyDescent="0.15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14"/>
      <c r="M255" s="35"/>
      <c r="X255" s="4"/>
    </row>
    <row r="256" spans="1:24" ht="17.25" customHeight="1" x14ac:dyDescent="0.15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14"/>
      <c r="M256" s="35"/>
      <c r="X256" s="4"/>
    </row>
    <row r="257" spans="1:24" ht="17.25" customHeight="1" x14ac:dyDescent="0.15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14"/>
      <c r="M257" s="35"/>
      <c r="X257" s="4"/>
    </row>
    <row r="258" spans="1:24" ht="17.25" customHeight="1" x14ac:dyDescent="0.15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14"/>
      <c r="M258" s="35"/>
      <c r="X258" s="4"/>
    </row>
    <row r="259" spans="1:24" ht="17.25" customHeight="1" x14ac:dyDescent="0.15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14"/>
      <c r="M259" s="35"/>
      <c r="X259" s="4"/>
    </row>
    <row r="260" spans="1:24" ht="17.25" customHeight="1" x14ac:dyDescent="0.15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14"/>
      <c r="M260" s="35"/>
      <c r="X260" s="4"/>
    </row>
    <row r="261" spans="1:24" ht="17.25" customHeight="1" x14ac:dyDescent="0.15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14"/>
      <c r="M261" s="35"/>
      <c r="X261" s="4"/>
    </row>
    <row r="262" spans="1:24" ht="17.25" customHeight="1" x14ac:dyDescent="0.15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14"/>
      <c r="M262" s="35"/>
      <c r="X262" s="4"/>
    </row>
    <row r="263" spans="1:24" ht="17.25" customHeight="1" x14ac:dyDescent="0.15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14"/>
      <c r="M263" s="35"/>
      <c r="X263" s="4"/>
    </row>
    <row r="264" spans="1:24" ht="17.25" customHeight="1" x14ac:dyDescent="0.15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14"/>
      <c r="M264" s="35"/>
      <c r="X264" s="4"/>
    </row>
    <row r="265" spans="1:24" ht="17.25" customHeight="1" x14ac:dyDescent="0.15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14"/>
      <c r="M265" s="35"/>
      <c r="X265" s="4"/>
    </row>
    <row r="266" spans="1:24" ht="17.25" customHeight="1" x14ac:dyDescent="0.1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14"/>
      <c r="M266" s="21"/>
      <c r="N266" s="18"/>
      <c r="O266" s="18"/>
      <c r="P266" s="18"/>
      <c r="Q266" s="18"/>
      <c r="R266" s="18"/>
      <c r="S266" s="18"/>
      <c r="T266" s="14"/>
      <c r="U266" s="14"/>
      <c r="V266" s="14"/>
      <c r="W266" s="14"/>
      <c r="X266" s="4"/>
    </row>
    <row r="267" spans="1:24" ht="17.25" customHeight="1" x14ac:dyDescent="0.1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21"/>
      <c r="M267" s="21"/>
      <c r="N267" s="18"/>
      <c r="O267" s="18"/>
      <c r="P267" s="18"/>
      <c r="Q267" s="18"/>
      <c r="R267" s="18"/>
      <c r="S267" s="18"/>
      <c r="T267" s="14"/>
      <c r="U267" s="14"/>
      <c r="V267" s="14"/>
      <c r="W267" s="14"/>
      <c r="X267" s="26"/>
    </row>
    <row r="268" spans="1:24" ht="17.25" customHeight="1" x14ac:dyDescent="0.15">
      <c r="A268" s="2"/>
      <c r="B268" s="2"/>
      <c r="C268" s="2"/>
      <c r="D268" s="2"/>
      <c r="E268" s="26"/>
      <c r="F268" s="26"/>
      <c r="G268" s="26"/>
      <c r="H268" s="26"/>
      <c r="I268" s="26"/>
      <c r="J268" s="26"/>
      <c r="K268" s="26"/>
      <c r="L268" s="21"/>
      <c r="M268" s="21"/>
      <c r="N268" s="18"/>
      <c r="O268" s="18"/>
      <c r="P268" s="18"/>
      <c r="Q268" s="18"/>
      <c r="R268" s="18"/>
      <c r="S268" s="18"/>
      <c r="T268" s="14"/>
      <c r="U268" s="14"/>
      <c r="V268" s="14"/>
      <c r="W268" s="14"/>
      <c r="X268" s="3"/>
    </row>
    <row r="269" spans="1:24" ht="17.25" customHeight="1" x14ac:dyDescent="0.15">
      <c r="A269" s="2"/>
      <c r="B269" s="2"/>
      <c r="C269" s="2"/>
      <c r="D269" s="2"/>
      <c r="E269" s="3"/>
      <c r="F269" s="3"/>
      <c r="G269" s="3"/>
      <c r="H269" s="3"/>
      <c r="I269" s="3"/>
      <c r="J269" s="3"/>
      <c r="K269" s="3"/>
      <c r="L269" s="132"/>
      <c r="M269" s="133"/>
      <c r="N269" s="134"/>
      <c r="O269" s="4"/>
      <c r="P269" s="2"/>
      <c r="Q269" s="2"/>
      <c r="R269" s="18"/>
      <c r="S269" s="18"/>
      <c r="T269" s="14"/>
      <c r="U269" s="14"/>
      <c r="V269" s="14"/>
      <c r="W269" s="14"/>
      <c r="X269" s="3"/>
    </row>
    <row r="270" spans="1:24" ht="17.25" customHeight="1" x14ac:dyDescent="0.15">
      <c r="A270" s="2"/>
      <c r="B270" s="2"/>
      <c r="C270" s="2"/>
      <c r="D270" s="2"/>
      <c r="E270" s="3"/>
      <c r="F270" s="3"/>
      <c r="G270" s="3"/>
      <c r="H270" s="3"/>
      <c r="I270" s="3"/>
      <c r="J270" s="3"/>
      <c r="K270" s="3"/>
      <c r="P270" s="2"/>
      <c r="Q270" s="2"/>
      <c r="R270" s="18"/>
      <c r="S270" s="18"/>
      <c r="T270" s="14"/>
      <c r="U270" s="14"/>
      <c r="V270" s="14"/>
      <c r="W270" s="14"/>
      <c r="X270" s="16"/>
    </row>
    <row r="271" spans="1:24" ht="17.25" customHeight="1" x14ac:dyDescent="0.15">
      <c r="A271" s="2"/>
      <c r="B271" s="2"/>
      <c r="C271" s="2"/>
      <c r="D271" s="2"/>
      <c r="E271" s="16"/>
      <c r="F271" s="16"/>
      <c r="G271" s="16"/>
      <c r="H271" s="16"/>
      <c r="I271" s="16"/>
      <c r="J271" s="16"/>
      <c r="K271" s="16"/>
      <c r="P271" s="2"/>
      <c r="Q271" s="2"/>
      <c r="R271" s="18"/>
      <c r="S271" s="18"/>
      <c r="T271" s="14"/>
      <c r="U271" s="14"/>
      <c r="V271" s="14"/>
      <c r="W271" s="14"/>
      <c r="X271" s="16"/>
    </row>
    <row r="272" spans="1:24" ht="17.25" customHeight="1" x14ac:dyDescent="0.15">
      <c r="A272" s="2"/>
      <c r="B272" s="2"/>
      <c r="C272" s="2"/>
      <c r="D272" s="2"/>
      <c r="E272" s="16"/>
      <c r="F272" s="16"/>
      <c r="G272" s="16"/>
      <c r="H272" s="16"/>
      <c r="I272" s="16"/>
      <c r="J272" s="16"/>
      <c r="K272" s="16"/>
      <c r="P272" s="2"/>
      <c r="Q272" s="2"/>
      <c r="R272" s="18"/>
      <c r="S272" s="18"/>
      <c r="T272" s="14"/>
      <c r="U272" s="14"/>
      <c r="V272" s="14"/>
      <c r="W272" s="14"/>
    </row>
    <row r="273" spans="1:24" ht="17.25" customHeight="1" x14ac:dyDescent="0.15">
      <c r="A273" s="2"/>
      <c r="B273" s="2"/>
      <c r="C273" s="2"/>
      <c r="D273" s="2"/>
      <c r="P273" s="2"/>
      <c r="Q273" s="2"/>
      <c r="R273" s="18"/>
      <c r="S273" s="18"/>
      <c r="T273" s="14"/>
      <c r="U273" s="14"/>
      <c r="V273" s="14"/>
      <c r="W273" s="14"/>
      <c r="X273" s="4"/>
    </row>
    <row r="274" spans="1:24" ht="17.25" customHeight="1" x14ac:dyDescent="0.15">
      <c r="A274" s="2"/>
      <c r="B274" s="2"/>
      <c r="C274" s="2"/>
      <c r="D274" s="2"/>
      <c r="E274" s="4"/>
      <c r="F274" s="4"/>
      <c r="G274" s="4"/>
      <c r="H274" s="4"/>
      <c r="I274" s="4"/>
      <c r="J274" s="4"/>
      <c r="K274" s="4"/>
      <c r="P274" s="2"/>
      <c r="Q274" s="2"/>
      <c r="R274" s="19"/>
      <c r="S274" s="19"/>
      <c r="T274" s="7"/>
      <c r="U274" s="7"/>
      <c r="V274" s="7"/>
      <c r="W274" s="7"/>
      <c r="X274" s="4"/>
    </row>
    <row r="275" spans="1:24" ht="17.25" customHeight="1" x14ac:dyDescent="0.15">
      <c r="A275" s="2"/>
      <c r="B275" s="2"/>
      <c r="C275" s="2"/>
      <c r="D275" s="2"/>
      <c r="E275" s="4"/>
      <c r="F275" s="4"/>
      <c r="G275" s="4"/>
      <c r="H275" s="4"/>
      <c r="I275" s="4"/>
      <c r="J275" s="4"/>
      <c r="K275" s="4"/>
      <c r="P275" s="2"/>
      <c r="Q275" s="2"/>
      <c r="R275" s="19"/>
      <c r="S275" s="19"/>
      <c r="T275" s="7"/>
      <c r="U275" s="7"/>
      <c r="V275" s="7"/>
      <c r="W275" s="7"/>
      <c r="X275" s="4"/>
    </row>
    <row r="276" spans="1:24" ht="17.25" customHeight="1" x14ac:dyDescent="0.15">
      <c r="A276" s="2"/>
      <c r="B276" s="2"/>
      <c r="C276" s="2"/>
      <c r="D276" s="2"/>
      <c r="E276" s="4"/>
      <c r="F276" s="4"/>
      <c r="G276" s="4"/>
      <c r="H276" s="4"/>
      <c r="I276" s="4"/>
      <c r="J276" s="4"/>
      <c r="K276" s="4"/>
      <c r="P276" s="2"/>
      <c r="Q276" s="2"/>
      <c r="R276" s="19"/>
      <c r="S276" s="19"/>
      <c r="T276" s="7"/>
      <c r="U276" s="7"/>
      <c r="V276" s="7"/>
      <c r="W276" s="7"/>
      <c r="X276" s="4"/>
    </row>
    <row r="277" spans="1:24" ht="17.25" customHeight="1" x14ac:dyDescent="0.15">
      <c r="A277" s="2"/>
      <c r="B277" s="2"/>
      <c r="C277" s="2"/>
      <c r="D277" s="2"/>
      <c r="E277" s="4"/>
      <c r="F277" s="4"/>
      <c r="G277" s="4"/>
      <c r="H277" s="4"/>
      <c r="I277" s="4"/>
      <c r="J277" s="4"/>
      <c r="K277" s="4"/>
      <c r="P277" s="2"/>
      <c r="Q277" s="2"/>
      <c r="R277" s="19"/>
      <c r="S277" s="19"/>
      <c r="T277" s="7"/>
      <c r="U277" s="7"/>
      <c r="V277" s="7"/>
      <c r="W277" s="7"/>
      <c r="X277" s="4"/>
    </row>
    <row r="278" spans="1:24" ht="17.25" customHeight="1" x14ac:dyDescent="0.15">
      <c r="A278" s="2"/>
      <c r="B278" s="2"/>
      <c r="C278" s="2"/>
      <c r="D278" s="2"/>
      <c r="E278" s="4"/>
      <c r="F278" s="4"/>
      <c r="G278" s="4"/>
      <c r="H278" s="4"/>
      <c r="I278" s="4"/>
      <c r="J278" s="4"/>
      <c r="K278" s="4"/>
      <c r="P278" s="2"/>
      <c r="Q278" s="2"/>
      <c r="R278" s="19"/>
      <c r="S278" s="19"/>
      <c r="T278" s="7"/>
      <c r="U278" s="7"/>
      <c r="V278" s="7"/>
      <c r="W278" s="7"/>
      <c r="X278" s="4"/>
    </row>
    <row r="279" spans="1:24" ht="17.25" customHeight="1" x14ac:dyDescent="0.15">
      <c r="A279" s="2"/>
      <c r="B279" s="2"/>
      <c r="C279" s="2"/>
      <c r="D279" s="2"/>
      <c r="E279" s="4"/>
      <c r="F279" s="4"/>
      <c r="G279" s="4"/>
      <c r="H279" s="4"/>
      <c r="I279" s="4"/>
      <c r="J279" s="4"/>
      <c r="K279" s="4"/>
      <c r="P279" s="2"/>
      <c r="Q279" s="2"/>
      <c r="R279" s="19"/>
      <c r="S279" s="19"/>
      <c r="T279" s="7"/>
      <c r="U279" s="7"/>
      <c r="V279" s="7"/>
      <c r="W279" s="7"/>
      <c r="X279" s="4"/>
    </row>
    <row r="280" spans="1:24" ht="17.25" customHeight="1" x14ac:dyDescent="0.15">
      <c r="A280" s="2"/>
      <c r="B280" s="2"/>
      <c r="C280" s="2"/>
      <c r="D280" s="2"/>
      <c r="E280" s="4"/>
      <c r="F280" s="4"/>
      <c r="G280" s="4"/>
      <c r="H280" s="4"/>
      <c r="I280" s="4"/>
      <c r="J280" s="4"/>
      <c r="K280" s="4"/>
      <c r="P280" s="2"/>
      <c r="Q280" s="2"/>
      <c r="R280" s="19"/>
      <c r="S280" s="19"/>
      <c r="T280" s="7"/>
      <c r="U280" s="7"/>
      <c r="V280" s="7"/>
      <c r="W280" s="7"/>
      <c r="X280" s="4"/>
    </row>
    <row r="281" spans="1:24" ht="17.25" customHeight="1" x14ac:dyDescent="0.15">
      <c r="A281" s="2"/>
      <c r="B281" s="2"/>
      <c r="C281" s="2"/>
      <c r="D281" s="2"/>
      <c r="E281" s="4"/>
      <c r="F281" s="4"/>
      <c r="G281" s="4"/>
      <c r="H281" s="4"/>
      <c r="I281" s="4"/>
      <c r="J281" s="4"/>
      <c r="K281" s="4"/>
      <c r="P281" s="2"/>
      <c r="Q281" s="2"/>
      <c r="R281" s="19"/>
      <c r="S281" s="19"/>
      <c r="T281" s="7"/>
      <c r="U281" s="7"/>
      <c r="V281" s="7"/>
      <c r="W281" s="7"/>
      <c r="X281" s="4"/>
    </row>
    <row r="282" spans="1:24" ht="17.25" customHeight="1" x14ac:dyDescent="0.15">
      <c r="A282" s="2"/>
      <c r="B282" s="2"/>
      <c r="C282" s="2"/>
      <c r="D282" s="2"/>
      <c r="E282" s="4"/>
      <c r="F282" s="4"/>
      <c r="G282" s="4"/>
      <c r="H282" s="4"/>
      <c r="I282" s="4"/>
      <c r="J282" s="4"/>
      <c r="K282" s="4"/>
      <c r="P282" s="2"/>
      <c r="Q282" s="2"/>
      <c r="R282" s="19"/>
      <c r="S282" s="19"/>
      <c r="T282" s="7"/>
      <c r="U282" s="7"/>
      <c r="V282" s="7"/>
      <c r="W282" s="7"/>
      <c r="X282" s="2"/>
    </row>
    <row r="283" spans="1:24" ht="17.25" customHeight="1" x14ac:dyDescent="0.1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P283" s="2"/>
      <c r="Q283" s="2"/>
      <c r="R283" s="19"/>
      <c r="S283" s="19"/>
      <c r="T283" s="7"/>
      <c r="U283" s="7"/>
      <c r="V283" s="7"/>
      <c r="W283" s="7"/>
      <c r="X283" s="2"/>
    </row>
    <row r="284" spans="1:24" ht="17.25" customHeight="1" x14ac:dyDescent="0.1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P284" s="4"/>
      <c r="Q284" s="4"/>
      <c r="R284" s="19"/>
      <c r="S284" s="19"/>
      <c r="T284" s="7"/>
      <c r="U284" s="7"/>
      <c r="V284" s="7"/>
      <c r="W284" s="7"/>
      <c r="X284" s="2"/>
    </row>
    <row r="285" spans="1:24" ht="17.25" customHeight="1" x14ac:dyDescent="0.1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P285" s="2"/>
      <c r="Q285" s="2"/>
      <c r="R285" s="19"/>
      <c r="S285" s="19"/>
      <c r="T285" s="7"/>
      <c r="U285" s="7"/>
      <c r="V285" s="7"/>
      <c r="W285" s="7"/>
    </row>
    <row r="286" spans="1:24" ht="17.25" customHeight="1" x14ac:dyDescent="0.15">
      <c r="A286" s="2"/>
      <c r="B286" s="2"/>
      <c r="C286" s="2"/>
      <c r="D286" s="2"/>
      <c r="P286" s="2"/>
      <c r="Q286" s="2"/>
      <c r="R286" s="19"/>
      <c r="S286" s="19"/>
      <c r="T286" s="7"/>
      <c r="U286" s="7"/>
      <c r="V286" s="7"/>
      <c r="W286" s="7"/>
      <c r="X286" s="16"/>
    </row>
    <row r="287" spans="1:24" ht="17.25" customHeight="1" x14ac:dyDescent="0.15">
      <c r="A287" s="2"/>
      <c r="B287" s="2"/>
      <c r="C287" s="2"/>
      <c r="D287" s="2"/>
      <c r="E287" s="16"/>
      <c r="F287" s="16"/>
      <c r="G287" s="16"/>
      <c r="H287" s="16"/>
      <c r="I287" s="16"/>
      <c r="J287" s="16"/>
      <c r="K287" s="16"/>
      <c r="P287" s="2"/>
      <c r="Q287" s="2"/>
      <c r="R287" s="19"/>
      <c r="S287" s="19"/>
      <c r="T287" s="7"/>
      <c r="U287" s="7"/>
      <c r="V287" s="7"/>
      <c r="W287" s="7"/>
      <c r="X287" s="16"/>
    </row>
    <row r="288" spans="1:24" ht="17.25" customHeight="1" x14ac:dyDescent="0.15">
      <c r="A288" s="2"/>
      <c r="B288" s="2"/>
      <c r="C288" s="2"/>
      <c r="D288" s="2"/>
      <c r="E288" s="16"/>
      <c r="F288" s="16"/>
      <c r="G288" s="16"/>
      <c r="H288" s="16"/>
      <c r="I288" s="16"/>
      <c r="J288" s="16"/>
      <c r="K288" s="16"/>
      <c r="P288" s="2"/>
      <c r="Q288" s="2"/>
      <c r="R288" s="19"/>
      <c r="S288" s="19"/>
      <c r="T288" s="7"/>
      <c r="U288" s="7"/>
      <c r="V288" s="7"/>
      <c r="W288" s="7"/>
      <c r="X288" s="16"/>
    </row>
    <row r="289" spans="1:24" ht="17.25" customHeight="1" x14ac:dyDescent="0.15">
      <c r="A289" s="2"/>
      <c r="B289" s="2"/>
      <c r="C289" s="2"/>
      <c r="D289" s="2"/>
      <c r="E289" s="16"/>
      <c r="F289" s="16"/>
      <c r="G289" s="16"/>
      <c r="H289" s="16"/>
      <c r="I289" s="16"/>
      <c r="J289" s="16"/>
      <c r="K289" s="16"/>
      <c r="P289" s="4"/>
      <c r="Q289" s="4"/>
      <c r="R289" s="18"/>
      <c r="S289" s="18"/>
      <c r="T289" s="14"/>
      <c r="U289" s="14"/>
      <c r="V289" s="14"/>
      <c r="W289" s="14"/>
      <c r="X289" s="16"/>
    </row>
    <row r="290" spans="1:24" ht="17.25" customHeight="1" x14ac:dyDescent="0.15">
      <c r="A290" s="2"/>
      <c r="B290" s="2"/>
      <c r="C290" s="2"/>
      <c r="D290" s="2"/>
      <c r="E290" s="16"/>
      <c r="F290" s="16"/>
      <c r="G290" s="16"/>
      <c r="H290" s="16"/>
      <c r="I290" s="16"/>
      <c r="J290" s="16"/>
      <c r="K290" s="16"/>
      <c r="P290" s="2"/>
      <c r="Q290" s="2"/>
      <c r="R290" s="18"/>
      <c r="S290" s="18"/>
      <c r="T290" s="14"/>
      <c r="U290" s="14"/>
      <c r="V290" s="14"/>
      <c r="W290" s="14"/>
      <c r="X290" s="16"/>
    </row>
    <row r="291" spans="1:24" x14ac:dyDescent="0.15">
      <c r="A291" s="2"/>
      <c r="B291" s="2"/>
      <c r="C291" s="2"/>
      <c r="D291" s="2"/>
      <c r="E291" s="16"/>
      <c r="F291" s="16"/>
      <c r="G291" s="16"/>
      <c r="H291" s="16"/>
      <c r="I291" s="16"/>
      <c r="J291" s="16"/>
      <c r="K291" s="16"/>
      <c r="P291" s="2"/>
      <c r="Q291" s="2"/>
      <c r="R291" s="18"/>
      <c r="S291" s="18"/>
      <c r="T291" s="14"/>
      <c r="U291" s="14"/>
      <c r="V291" s="14"/>
      <c r="W291" s="14"/>
      <c r="X291" s="16"/>
    </row>
    <row r="292" spans="1:24" x14ac:dyDescent="0.15">
      <c r="A292" s="2"/>
      <c r="B292" s="2"/>
      <c r="C292" s="2"/>
      <c r="D292" s="2"/>
      <c r="E292" s="16"/>
      <c r="F292" s="16"/>
      <c r="G292" s="16"/>
      <c r="H292" s="16"/>
      <c r="I292" s="16"/>
      <c r="J292" s="16"/>
      <c r="K292" s="16"/>
      <c r="P292" s="2"/>
      <c r="Q292" s="2"/>
      <c r="R292" s="18"/>
      <c r="S292" s="18"/>
      <c r="T292" s="14"/>
      <c r="U292" s="14"/>
      <c r="V292" s="14"/>
      <c r="W292" s="14"/>
      <c r="X292" s="16"/>
    </row>
    <row r="293" spans="1:24" x14ac:dyDescent="0.15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P293" s="2"/>
      <c r="Q293" s="2"/>
      <c r="R293" s="18"/>
      <c r="S293" s="18"/>
      <c r="T293" s="14"/>
      <c r="U293" s="14"/>
      <c r="V293" s="14"/>
      <c r="W293" s="14"/>
      <c r="X293" s="16"/>
    </row>
    <row r="294" spans="1:24" x14ac:dyDescent="0.15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N294" s="4"/>
      <c r="O294" s="2"/>
      <c r="P294" s="2"/>
      <c r="Q294" s="2"/>
      <c r="R294" s="18"/>
      <c r="S294" s="18"/>
      <c r="T294" s="14"/>
      <c r="U294" s="14"/>
      <c r="V294" s="14"/>
      <c r="W294" s="14"/>
      <c r="X294" s="17"/>
    </row>
    <row r="295" spans="1:24" x14ac:dyDescent="0.15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N295" s="4"/>
      <c r="O295" s="2"/>
      <c r="P295" s="2"/>
      <c r="Q295" s="2"/>
      <c r="R295" s="18"/>
      <c r="S295" s="18"/>
      <c r="T295" s="14"/>
      <c r="U295" s="14"/>
      <c r="V295" s="14"/>
      <c r="W295" s="14"/>
      <c r="X295" s="17"/>
    </row>
    <row r="296" spans="1:24" x14ac:dyDescent="0.15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N296" s="4"/>
      <c r="O296" s="2"/>
      <c r="P296" s="2"/>
      <c r="Q296" s="2"/>
      <c r="R296" s="18"/>
      <c r="S296" s="18"/>
      <c r="T296" s="14"/>
      <c r="U296" s="14"/>
      <c r="V296" s="14"/>
      <c r="W296" s="14"/>
      <c r="X296" s="17"/>
    </row>
    <row r="297" spans="1:24" x14ac:dyDescent="0.15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20"/>
      <c r="M297" s="21"/>
      <c r="N297" s="21"/>
      <c r="O297" s="2"/>
      <c r="P297" s="2"/>
      <c r="Q297" s="2"/>
      <c r="R297" s="18"/>
      <c r="S297" s="18"/>
      <c r="T297" s="14"/>
      <c r="U297" s="14"/>
      <c r="V297" s="14"/>
      <c r="W297" s="14"/>
      <c r="X297" s="17"/>
    </row>
    <row r="298" spans="1:24" x14ac:dyDescent="0.15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4"/>
      <c r="M298" s="14"/>
      <c r="N298" s="18"/>
      <c r="O298" s="18"/>
      <c r="P298" s="18"/>
      <c r="Q298" s="18"/>
      <c r="R298" s="18"/>
      <c r="S298" s="18"/>
      <c r="T298" s="14"/>
      <c r="U298" s="14"/>
      <c r="V298" s="14"/>
      <c r="W298" s="14"/>
      <c r="X298" s="17"/>
    </row>
    <row r="299" spans="1:24" x14ac:dyDescent="0.15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4"/>
      <c r="M299" s="14"/>
      <c r="N299" s="18"/>
      <c r="O299" s="18"/>
      <c r="P299" s="18"/>
      <c r="Q299" s="18"/>
      <c r="R299" s="18"/>
      <c r="S299" s="18"/>
      <c r="T299" s="14"/>
      <c r="U299" s="14"/>
      <c r="V299" s="14"/>
      <c r="W299" s="14"/>
      <c r="X299" s="17"/>
    </row>
    <row r="300" spans="1:24" x14ac:dyDescent="0.15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4"/>
      <c r="M300" s="14"/>
      <c r="N300" s="18"/>
      <c r="O300" s="18"/>
      <c r="P300" s="18"/>
      <c r="Q300" s="18"/>
      <c r="R300" s="18"/>
      <c r="S300" s="18"/>
      <c r="T300" s="14"/>
      <c r="U300" s="14"/>
      <c r="V300" s="14"/>
      <c r="W300" s="14"/>
      <c r="X300" s="17"/>
    </row>
    <row r="301" spans="1:24" x14ac:dyDescent="0.15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4"/>
      <c r="M301" s="14"/>
      <c r="N301" s="18"/>
      <c r="O301" s="18"/>
      <c r="P301" s="18"/>
      <c r="Q301" s="18"/>
      <c r="R301" s="18"/>
      <c r="S301" s="18"/>
      <c r="T301" s="14"/>
      <c r="U301" s="14"/>
      <c r="V301" s="14"/>
      <c r="W301" s="14"/>
      <c r="X301" s="17"/>
    </row>
    <row r="302" spans="1:24" x14ac:dyDescent="0.15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4"/>
      <c r="M302" s="14"/>
      <c r="N302" s="18"/>
      <c r="O302" s="18"/>
      <c r="P302" s="18"/>
      <c r="Q302" s="18"/>
      <c r="R302" s="18"/>
      <c r="S302" s="18"/>
      <c r="T302" s="14"/>
      <c r="U302" s="14"/>
      <c r="V302" s="14"/>
      <c r="W302" s="14"/>
      <c r="X302" s="17"/>
    </row>
    <row r="303" spans="1:24" x14ac:dyDescent="0.15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4"/>
      <c r="M303" s="14"/>
      <c r="N303" s="18"/>
      <c r="O303" s="18"/>
      <c r="P303" s="18"/>
      <c r="Q303" s="18"/>
      <c r="R303" s="18"/>
      <c r="S303" s="18"/>
      <c r="T303" s="14"/>
      <c r="U303" s="14"/>
      <c r="V303" s="14"/>
      <c r="W303" s="14"/>
      <c r="X303" s="17"/>
    </row>
    <row r="304" spans="1:24" x14ac:dyDescent="0.15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4"/>
      <c r="M304" s="14"/>
      <c r="N304" s="18"/>
      <c r="O304" s="18"/>
      <c r="P304" s="18"/>
      <c r="Q304" s="18"/>
      <c r="R304" s="18"/>
      <c r="S304" s="18"/>
      <c r="T304" s="14"/>
      <c r="U304" s="14"/>
      <c r="V304" s="14"/>
      <c r="W304" s="14"/>
      <c r="X304" s="17"/>
    </row>
    <row r="305" spans="1:27" x14ac:dyDescent="0.15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4"/>
      <c r="M305" s="14"/>
      <c r="N305" s="18"/>
      <c r="O305" s="18"/>
      <c r="P305" s="18"/>
      <c r="Q305" s="18"/>
      <c r="R305" s="18"/>
      <c r="S305" s="18"/>
      <c r="T305" s="14"/>
      <c r="U305" s="14"/>
      <c r="V305" s="14"/>
      <c r="W305" s="14"/>
      <c r="X305" s="17"/>
    </row>
    <row r="306" spans="1:27" x14ac:dyDescent="0.15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4"/>
      <c r="M306" s="14"/>
      <c r="N306" s="18"/>
      <c r="O306" s="18"/>
      <c r="P306" s="18"/>
      <c r="Q306" s="18"/>
      <c r="R306" s="18"/>
      <c r="S306" s="18"/>
      <c r="T306" s="14"/>
      <c r="U306" s="14"/>
      <c r="V306" s="14"/>
      <c r="W306" s="14"/>
      <c r="X306" s="17"/>
    </row>
    <row r="307" spans="1:27" x14ac:dyDescent="0.15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4"/>
      <c r="M307" s="14"/>
      <c r="N307" s="18"/>
      <c r="O307" s="18"/>
      <c r="P307" s="18"/>
      <c r="Q307" s="18"/>
      <c r="R307" s="18"/>
      <c r="S307" s="18"/>
      <c r="T307" s="14"/>
      <c r="U307" s="14"/>
      <c r="V307" s="14"/>
      <c r="W307" s="14"/>
      <c r="X307" s="17"/>
    </row>
    <row r="308" spans="1:27" x14ac:dyDescent="0.15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4"/>
      <c r="M308" s="14"/>
      <c r="N308" s="18"/>
      <c r="O308" s="18"/>
      <c r="P308" s="18"/>
      <c r="Q308" s="18"/>
      <c r="R308" s="18"/>
      <c r="S308" s="18"/>
      <c r="T308" s="14"/>
      <c r="U308" s="14"/>
      <c r="V308" s="14"/>
      <c r="W308" s="14"/>
      <c r="X308" s="17"/>
    </row>
    <row r="309" spans="1:27" x14ac:dyDescent="0.15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4"/>
      <c r="M309" s="14"/>
      <c r="N309" s="18"/>
      <c r="O309" s="18"/>
      <c r="P309" s="18"/>
      <c r="Q309" s="18"/>
      <c r="R309" s="18"/>
      <c r="S309" s="18"/>
      <c r="T309" s="14"/>
      <c r="U309" s="14"/>
      <c r="V309" s="14"/>
      <c r="W309" s="14"/>
      <c r="X309" s="16"/>
    </row>
    <row r="310" spans="1:27" x14ac:dyDescent="0.15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4"/>
      <c r="M310" s="14"/>
      <c r="N310" s="18"/>
      <c r="O310" s="18"/>
      <c r="P310" s="18"/>
      <c r="Q310" s="18"/>
      <c r="R310" s="18"/>
      <c r="S310" s="18"/>
      <c r="T310" s="14"/>
      <c r="U310" s="14"/>
      <c r="V310" s="14"/>
      <c r="W310" s="14"/>
      <c r="X310" s="16"/>
    </row>
    <row r="311" spans="1:27" x14ac:dyDescent="0.15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4"/>
      <c r="M311" s="14"/>
      <c r="N311" s="18"/>
      <c r="O311" s="18"/>
      <c r="P311" s="18"/>
      <c r="Q311" s="18"/>
      <c r="R311" s="18"/>
      <c r="S311" s="18"/>
      <c r="T311" s="14"/>
      <c r="U311" s="14"/>
      <c r="V311" s="14"/>
      <c r="W311" s="14"/>
      <c r="X311" s="16"/>
    </row>
    <row r="312" spans="1:27" x14ac:dyDescent="0.15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4"/>
      <c r="M312" s="14"/>
      <c r="N312" s="18"/>
      <c r="O312" s="18"/>
      <c r="P312" s="18"/>
      <c r="Q312" s="18"/>
      <c r="R312" s="18"/>
      <c r="S312" s="18"/>
      <c r="T312" s="14"/>
      <c r="U312" s="14"/>
      <c r="V312" s="14"/>
      <c r="W312" s="14"/>
      <c r="X312" s="16"/>
    </row>
    <row r="313" spans="1:27" x14ac:dyDescent="0.15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4"/>
      <c r="M313" s="14"/>
      <c r="N313" s="18"/>
      <c r="O313" s="18"/>
      <c r="P313" s="18"/>
      <c r="Q313" s="18"/>
      <c r="R313" s="18"/>
      <c r="S313" s="18"/>
      <c r="T313" s="14"/>
      <c r="U313" s="14"/>
      <c r="V313" s="14"/>
      <c r="W313" s="14"/>
      <c r="X313" s="16"/>
    </row>
    <row r="314" spans="1:27" x14ac:dyDescent="0.15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4"/>
      <c r="M314" s="14"/>
      <c r="N314" s="18"/>
      <c r="O314" s="18"/>
      <c r="P314" s="18"/>
      <c r="Q314" s="18"/>
      <c r="R314" s="18"/>
      <c r="S314" s="18"/>
      <c r="T314" s="14"/>
      <c r="U314" s="14"/>
      <c r="V314" s="14"/>
      <c r="W314" s="14"/>
      <c r="X314" s="16"/>
    </row>
    <row r="315" spans="1:27" x14ac:dyDescent="0.15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4"/>
      <c r="M315" s="14"/>
      <c r="N315" s="18"/>
      <c r="O315" s="18"/>
      <c r="P315" s="18"/>
      <c r="Q315" s="18"/>
      <c r="R315" s="18"/>
      <c r="S315" s="18"/>
      <c r="T315" s="14"/>
      <c r="U315" s="14"/>
      <c r="V315" s="14"/>
      <c r="W315" s="14"/>
      <c r="X315" s="16"/>
    </row>
    <row r="316" spans="1:27" x14ac:dyDescent="0.15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4"/>
      <c r="M316" s="14"/>
      <c r="N316" s="18"/>
      <c r="O316" s="18"/>
      <c r="P316" s="18"/>
      <c r="Q316" s="18"/>
      <c r="R316" s="18"/>
      <c r="S316" s="18"/>
      <c r="T316" s="14"/>
      <c r="U316" s="14"/>
      <c r="V316" s="14"/>
      <c r="W316" s="14"/>
      <c r="X316" s="16"/>
    </row>
    <row r="317" spans="1:27" x14ac:dyDescent="0.15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4"/>
      <c r="M317" s="14"/>
      <c r="N317" s="18"/>
      <c r="O317" s="18"/>
      <c r="P317" s="18"/>
      <c r="Q317" s="18"/>
      <c r="R317" s="18"/>
      <c r="S317" s="18"/>
      <c r="T317" s="14"/>
      <c r="U317" s="14"/>
      <c r="V317" s="14"/>
      <c r="W317" s="14"/>
      <c r="X317" s="16"/>
    </row>
    <row r="318" spans="1:27" x14ac:dyDescent="0.15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7"/>
      <c r="M318" s="6"/>
      <c r="N318" s="19"/>
      <c r="O318" s="19"/>
      <c r="P318" s="19"/>
      <c r="Q318" s="19"/>
      <c r="R318" s="19"/>
      <c r="S318" s="19"/>
      <c r="T318" s="7"/>
      <c r="U318" s="7"/>
      <c r="V318" s="7"/>
      <c r="W318" s="7"/>
      <c r="X318" s="16"/>
    </row>
    <row r="319" spans="1:27" x14ac:dyDescent="0.15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7"/>
      <c r="M319" s="7"/>
      <c r="N319" s="19"/>
      <c r="O319" s="19"/>
      <c r="P319" s="19"/>
      <c r="Q319" s="19"/>
      <c r="R319" s="19"/>
      <c r="S319" s="19"/>
      <c r="T319" s="7"/>
      <c r="U319" s="7"/>
      <c r="V319" s="7"/>
      <c r="W319" s="7"/>
      <c r="X319" s="16"/>
      <c r="Y319" s="3"/>
      <c r="Z319" s="3"/>
      <c r="AA319" s="3"/>
    </row>
    <row r="320" spans="1:27" x14ac:dyDescent="0.15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7"/>
      <c r="M320" s="7"/>
      <c r="N320" s="19"/>
      <c r="O320" s="19"/>
      <c r="P320" s="19"/>
      <c r="Q320" s="19"/>
      <c r="R320" s="19"/>
      <c r="S320" s="19"/>
      <c r="T320" s="7"/>
      <c r="U320" s="7"/>
      <c r="V320" s="7"/>
      <c r="W320" s="7"/>
      <c r="X320" s="16"/>
      <c r="Y320" s="3"/>
      <c r="Z320" s="3"/>
      <c r="AA320" s="3"/>
    </row>
    <row r="321" spans="1:28" x14ac:dyDescent="0.15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7"/>
      <c r="M321" s="7"/>
      <c r="N321" s="19"/>
      <c r="O321" s="19"/>
      <c r="P321" s="19"/>
      <c r="Q321" s="19"/>
      <c r="R321" s="19"/>
      <c r="S321" s="19"/>
      <c r="T321" s="7"/>
      <c r="U321" s="7"/>
      <c r="V321" s="7"/>
      <c r="W321" s="7"/>
      <c r="X321" s="16"/>
      <c r="Y321" s="3"/>
      <c r="Z321" s="3"/>
      <c r="AA321" s="3"/>
    </row>
    <row r="322" spans="1:28" x14ac:dyDescent="0.15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7"/>
      <c r="M322" s="7"/>
      <c r="N322" s="19"/>
      <c r="O322" s="19"/>
      <c r="P322" s="19"/>
      <c r="Q322" s="19"/>
      <c r="R322" s="19"/>
      <c r="S322" s="19"/>
      <c r="T322" s="7"/>
      <c r="U322" s="7"/>
      <c r="V322" s="7"/>
      <c r="W322" s="7"/>
      <c r="X322" s="16"/>
      <c r="Y322" s="3"/>
      <c r="Z322" s="3"/>
      <c r="AA322" s="3"/>
    </row>
    <row r="323" spans="1:28" x14ac:dyDescent="0.15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7"/>
      <c r="M323" s="7"/>
      <c r="N323" s="19"/>
      <c r="O323" s="19"/>
      <c r="P323" s="19"/>
      <c r="Q323" s="19"/>
      <c r="R323" s="19"/>
      <c r="S323" s="19"/>
      <c r="T323" s="7"/>
      <c r="U323" s="7"/>
      <c r="V323" s="7"/>
      <c r="W323" s="7"/>
      <c r="X323" s="16"/>
      <c r="Y323" s="3"/>
      <c r="Z323" s="3"/>
      <c r="AA323" s="3"/>
    </row>
    <row r="324" spans="1:28" x14ac:dyDescent="0.15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7"/>
      <c r="M324" s="7"/>
      <c r="N324" s="19"/>
      <c r="O324" s="19"/>
      <c r="P324" s="19"/>
      <c r="Q324" s="19"/>
      <c r="R324" s="19"/>
      <c r="S324" s="19"/>
      <c r="T324" s="7"/>
      <c r="U324" s="7"/>
      <c r="V324" s="7"/>
      <c r="W324" s="7"/>
      <c r="X324" s="16"/>
      <c r="Y324" s="3"/>
      <c r="Z324" s="3"/>
      <c r="AA324" s="3"/>
    </row>
    <row r="325" spans="1:28" x14ac:dyDescent="0.15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7"/>
      <c r="M325" s="7"/>
      <c r="N325" s="19"/>
      <c r="O325" s="19"/>
      <c r="P325" s="19"/>
      <c r="Q325" s="19"/>
      <c r="R325" s="19"/>
      <c r="S325" s="19"/>
      <c r="T325" s="7"/>
      <c r="U325" s="7"/>
      <c r="V325" s="7"/>
      <c r="W325" s="7"/>
      <c r="X325" s="16"/>
      <c r="Y325" s="3"/>
      <c r="Z325" s="3"/>
      <c r="AA325" s="3"/>
    </row>
    <row r="326" spans="1:28" x14ac:dyDescent="0.15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7"/>
      <c r="M326" s="7"/>
      <c r="N326" s="19"/>
      <c r="O326" s="19"/>
      <c r="P326" s="19"/>
      <c r="Q326" s="19"/>
      <c r="R326" s="19"/>
      <c r="S326" s="19"/>
      <c r="T326" s="7"/>
      <c r="U326" s="7"/>
      <c r="V326" s="7"/>
      <c r="W326" s="7"/>
      <c r="X326" s="16"/>
      <c r="Y326" s="3"/>
      <c r="Z326" s="3"/>
      <c r="AA326" s="3"/>
    </row>
    <row r="327" spans="1:28" x14ac:dyDescent="0.15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7"/>
      <c r="M327" s="7"/>
      <c r="N327" s="19"/>
      <c r="O327" s="19"/>
      <c r="P327" s="19"/>
      <c r="Q327" s="19"/>
      <c r="R327" s="19"/>
      <c r="S327" s="19"/>
      <c r="T327" s="7"/>
      <c r="U327" s="7"/>
      <c r="V327" s="7"/>
      <c r="W327" s="7"/>
      <c r="X327" s="16"/>
      <c r="Y327" s="3"/>
      <c r="Z327" s="3"/>
      <c r="AA327" s="3"/>
    </row>
    <row r="328" spans="1:28" x14ac:dyDescent="0.15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7"/>
      <c r="M328" s="7"/>
      <c r="N328" s="19"/>
      <c r="O328" s="19"/>
      <c r="P328" s="19"/>
      <c r="Q328" s="19"/>
      <c r="R328" s="19"/>
      <c r="S328" s="19"/>
      <c r="T328" s="7"/>
      <c r="U328" s="7"/>
      <c r="V328" s="7"/>
      <c r="W328" s="7"/>
      <c r="X328" s="16"/>
      <c r="Y328" s="3"/>
      <c r="Z328" s="3"/>
      <c r="AA328" s="3"/>
    </row>
    <row r="329" spans="1:28" x14ac:dyDescent="0.15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7"/>
      <c r="M329" s="7"/>
      <c r="N329" s="19"/>
      <c r="O329" s="19"/>
      <c r="P329" s="19"/>
      <c r="Q329" s="19"/>
      <c r="R329" s="19"/>
      <c r="S329" s="19"/>
      <c r="T329" s="7"/>
      <c r="U329" s="7"/>
      <c r="V329" s="7"/>
      <c r="W329" s="7"/>
      <c r="X329" s="16"/>
      <c r="Y329" s="3"/>
      <c r="Z329" s="3"/>
      <c r="AA329" s="3"/>
    </row>
    <row r="330" spans="1:28" x14ac:dyDescent="0.15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7"/>
      <c r="M330" s="7"/>
      <c r="N330" s="19"/>
      <c r="O330" s="19"/>
      <c r="P330" s="19"/>
      <c r="Q330" s="19"/>
      <c r="R330" s="19"/>
      <c r="S330" s="19"/>
      <c r="T330" s="7"/>
      <c r="U330" s="7"/>
      <c r="V330" s="7"/>
      <c r="W330" s="7"/>
      <c r="X330" s="16"/>
      <c r="Y330" s="3"/>
      <c r="Z330" s="3"/>
      <c r="AA330" s="3"/>
      <c r="AB330" s="3"/>
    </row>
    <row r="331" spans="1:28" x14ac:dyDescent="0.15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4"/>
      <c r="M331" s="14"/>
      <c r="N331" s="18"/>
      <c r="O331" s="18"/>
      <c r="P331" s="18"/>
      <c r="Q331" s="18"/>
      <c r="R331" s="18"/>
      <c r="S331" s="18"/>
      <c r="T331" s="14"/>
      <c r="U331" s="14"/>
      <c r="V331" s="14"/>
      <c r="W331" s="14"/>
      <c r="X331" s="16"/>
      <c r="Y331" s="3"/>
      <c r="Z331" s="3"/>
      <c r="AA331" s="3"/>
      <c r="AB331" s="3"/>
    </row>
    <row r="332" spans="1:28" x14ac:dyDescent="0.15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7"/>
      <c r="M332" s="7"/>
      <c r="N332" s="19"/>
      <c r="O332" s="19"/>
      <c r="P332" s="19"/>
      <c r="Q332" s="19"/>
      <c r="R332" s="19"/>
      <c r="S332" s="19"/>
      <c r="T332" s="7"/>
      <c r="U332" s="7"/>
      <c r="V332" s="7"/>
      <c r="W332" s="7"/>
      <c r="X332" s="16"/>
      <c r="Y332" s="3"/>
      <c r="Z332" s="3"/>
      <c r="AA332" s="3"/>
      <c r="AB332" s="3"/>
    </row>
    <row r="333" spans="1:28" x14ac:dyDescent="0.15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4"/>
      <c r="M333" s="14"/>
      <c r="N333" s="37"/>
      <c r="O333" s="37"/>
      <c r="P333" s="37"/>
      <c r="Q333" s="37"/>
      <c r="R333" s="37"/>
      <c r="S333" s="37"/>
      <c r="T333" s="8"/>
      <c r="U333" s="14"/>
      <c r="V333" s="14"/>
      <c r="W333" s="8"/>
      <c r="X333" s="16"/>
      <c r="Y333" s="3"/>
      <c r="Z333" s="3"/>
      <c r="AA333" s="3"/>
      <c r="AB333" s="3"/>
    </row>
    <row r="334" spans="1:28" x14ac:dyDescent="0.15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4"/>
      <c r="M334" s="14"/>
      <c r="N334" s="37"/>
      <c r="O334" s="18"/>
      <c r="P334" s="37"/>
      <c r="Q334" s="18"/>
      <c r="R334" s="37"/>
      <c r="S334" s="18"/>
      <c r="T334" s="8"/>
      <c r="U334" s="8"/>
      <c r="V334" s="8"/>
      <c r="W334" s="7"/>
      <c r="X334" s="16"/>
      <c r="Y334" s="3"/>
      <c r="Z334" s="3"/>
      <c r="AA334" s="3"/>
      <c r="AB334" s="3"/>
    </row>
    <row r="335" spans="1:28" x14ac:dyDescent="0.15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4"/>
      <c r="M335" s="14"/>
      <c r="N335" s="37"/>
      <c r="O335" s="18"/>
      <c r="P335" s="37"/>
      <c r="Q335" s="18"/>
      <c r="R335" s="37"/>
      <c r="S335" s="18"/>
      <c r="T335" s="8"/>
      <c r="U335" s="8"/>
      <c r="V335" s="8"/>
      <c r="W335" s="7"/>
      <c r="X335" s="16"/>
      <c r="Y335" s="3"/>
      <c r="Z335" s="3"/>
      <c r="AA335" s="3"/>
      <c r="AB335" s="3"/>
    </row>
    <row r="336" spans="1:28" x14ac:dyDescent="0.15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4"/>
      <c r="M336" s="14"/>
      <c r="N336" s="37"/>
      <c r="O336" s="18"/>
      <c r="P336" s="37"/>
      <c r="Q336" s="18"/>
      <c r="R336" s="37"/>
      <c r="S336" s="37"/>
      <c r="T336" s="8"/>
      <c r="U336" s="8"/>
      <c r="V336" s="8"/>
      <c r="W336" s="7"/>
      <c r="X336" s="16"/>
      <c r="Y336" s="3"/>
      <c r="Z336" s="3"/>
      <c r="AA336" s="3"/>
      <c r="AB336" s="3"/>
    </row>
    <row r="337" spans="1:28" x14ac:dyDescent="0.15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39"/>
      <c r="M337" s="39"/>
      <c r="N337" s="19"/>
      <c r="O337" s="19"/>
      <c r="P337" s="19"/>
      <c r="Q337" s="19"/>
      <c r="R337" s="19"/>
      <c r="S337" s="19"/>
      <c r="T337" s="7"/>
      <c r="U337" s="7"/>
      <c r="V337" s="7"/>
      <c r="W337" s="7"/>
      <c r="X337" s="16"/>
      <c r="Y337" s="3"/>
      <c r="Z337" s="3"/>
      <c r="AA337" s="3"/>
      <c r="AB337" s="3"/>
    </row>
    <row r="338" spans="1:28" x14ac:dyDescent="0.15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4"/>
      <c r="M338" s="14"/>
      <c r="N338" s="18"/>
      <c r="O338" s="18"/>
      <c r="P338" s="18"/>
      <c r="Q338" s="18"/>
      <c r="R338" s="18"/>
      <c r="S338" s="18"/>
      <c r="T338" s="14"/>
      <c r="U338" s="14"/>
      <c r="V338" s="14"/>
      <c r="W338" s="14"/>
      <c r="X338" s="17"/>
      <c r="Y338" s="3"/>
      <c r="Z338" s="3"/>
      <c r="AA338" s="3"/>
      <c r="AB338" s="3"/>
    </row>
    <row r="339" spans="1:28" x14ac:dyDescent="0.15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4"/>
      <c r="M339" s="14"/>
      <c r="N339" s="18"/>
      <c r="O339" s="18"/>
      <c r="P339" s="18"/>
      <c r="Q339" s="18"/>
      <c r="R339" s="18"/>
      <c r="S339" s="18"/>
      <c r="T339" s="14"/>
      <c r="U339" s="14"/>
      <c r="V339" s="14"/>
      <c r="W339" s="14"/>
      <c r="X339" s="17"/>
      <c r="Y339" s="3"/>
      <c r="Z339" s="3"/>
      <c r="AA339" s="3"/>
      <c r="AB339" s="3"/>
    </row>
    <row r="340" spans="1:28" x14ac:dyDescent="0.15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4"/>
      <c r="M340" s="14"/>
      <c r="N340" s="18"/>
      <c r="O340" s="18"/>
      <c r="P340" s="18"/>
      <c r="Q340" s="18"/>
      <c r="R340" s="18"/>
      <c r="S340" s="18"/>
      <c r="T340" s="14"/>
      <c r="U340" s="14"/>
      <c r="V340" s="14"/>
      <c r="W340" s="14"/>
      <c r="X340" s="17"/>
      <c r="Y340" s="3"/>
      <c r="Z340" s="3"/>
      <c r="AA340" s="3"/>
      <c r="AB340" s="3"/>
    </row>
    <row r="341" spans="1:28" x14ac:dyDescent="0.15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4"/>
      <c r="M341" s="14"/>
      <c r="N341" s="18"/>
      <c r="O341" s="18"/>
      <c r="P341" s="18"/>
      <c r="Q341" s="18"/>
      <c r="R341" s="18"/>
      <c r="S341" s="18"/>
      <c r="T341" s="14"/>
      <c r="U341" s="14"/>
      <c r="V341" s="14"/>
      <c r="W341" s="14"/>
      <c r="X341" s="17"/>
      <c r="Y341" s="3"/>
      <c r="Z341" s="3"/>
      <c r="AA341" s="3"/>
      <c r="AB341" s="3"/>
    </row>
    <row r="342" spans="1:28" x14ac:dyDescent="0.15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4"/>
      <c r="M342" s="14"/>
      <c r="N342" s="18"/>
      <c r="O342" s="18"/>
      <c r="P342" s="18"/>
      <c r="Q342" s="18"/>
      <c r="R342" s="18"/>
      <c r="S342" s="18"/>
      <c r="T342" s="14"/>
      <c r="U342" s="14"/>
      <c r="V342" s="14"/>
      <c r="W342" s="14"/>
      <c r="X342" s="17"/>
      <c r="Y342" s="3"/>
      <c r="Z342" s="3"/>
      <c r="AA342" s="3"/>
      <c r="AB342" s="3"/>
    </row>
    <row r="343" spans="1:28" x14ac:dyDescent="0.15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4"/>
      <c r="M343" s="14"/>
      <c r="N343" s="18"/>
      <c r="O343" s="18"/>
      <c r="P343" s="18"/>
      <c r="Q343" s="18"/>
      <c r="R343" s="18"/>
      <c r="S343" s="18"/>
      <c r="T343" s="14"/>
      <c r="U343" s="14"/>
      <c r="V343" s="14"/>
      <c r="W343" s="14"/>
      <c r="X343" s="17"/>
      <c r="Y343" s="3"/>
      <c r="Z343" s="3"/>
      <c r="AA343" s="3"/>
      <c r="AB343" s="3"/>
    </row>
    <row r="344" spans="1:28" x14ac:dyDescent="0.15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4"/>
      <c r="M344" s="14"/>
      <c r="N344" s="18"/>
      <c r="O344" s="18"/>
      <c r="P344" s="18"/>
      <c r="Q344" s="18"/>
      <c r="R344" s="18"/>
      <c r="S344" s="18"/>
      <c r="T344" s="14"/>
      <c r="U344" s="14"/>
      <c r="V344" s="14"/>
      <c r="W344" s="14"/>
      <c r="X344" s="17"/>
      <c r="Y344" s="3"/>
      <c r="Z344" s="3"/>
      <c r="AA344" s="3"/>
      <c r="AB344" s="3"/>
    </row>
    <row r="345" spans="1:28" x14ac:dyDescent="0.15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4"/>
      <c r="M345" s="14"/>
      <c r="N345" s="18"/>
      <c r="O345" s="18"/>
      <c r="P345" s="18"/>
      <c r="Q345" s="18"/>
      <c r="R345" s="18"/>
      <c r="S345" s="18"/>
      <c r="T345" s="14"/>
      <c r="U345" s="14"/>
      <c r="V345" s="14"/>
      <c r="W345" s="14"/>
      <c r="X345" s="17"/>
      <c r="Y345" s="3"/>
      <c r="Z345" s="3"/>
      <c r="AA345" s="3"/>
      <c r="AB345" s="3"/>
    </row>
    <row r="346" spans="1:28" x14ac:dyDescent="0.15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4"/>
      <c r="M346" s="14"/>
      <c r="N346" s="18"/>
      <c r="O346" s="18"/>
      <c r="P346" s="18"/>
      <c r="Q346" s="18"/>
      <c r="R346" s="18"/>
      <c r="S346" s="18"/>
      <c r="T346" s="14"/>
      <c r="U346" s="14"/>
      <c r="V346" s="14"/>
      <c r="W346" s="14"/>
      <c r="X346" s="17"/>
      <c r="Y346" s="3"/>
      <c r="Z346" s="3"/>
      <c r="AA346" s="3"/>
      <c r="AB346" s="3"/>
    </row>
    <row r="347" spans="1:28" x14ac:dyDescent="0.15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4"/>
      <c r="M347" s="14"/>
      <c r="N347" s="18"/>
      <c r="O347" s="18"/>
      <c r="P347" s="18"/>
      <c r="Q347" s="18"/>
      <c r="R347" s="18"/>
      <c r="S347" s="18"/>
      <c r="T347" s="14"/>
      <c r="U347" s="14"/>
      <c r="V347" s="14"/>
      <c r="W347" s="14"/>
      <c r="X347" s="17"/>
      <c r="Y347" s="3"/>
      <c r="Z347" s="3"/>
      <c r="AA347" s="3"/>
      <c r="AB347" s="3"/>
    </row>
    <row r="348" spans="1:28" x14ac:dyDescent="0.15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4"/>
      <c r="M348" s="14"/>
      <c r="N348" s="18"/>
      <c r="O348" s="18"/>
      <c r="P348" s="18"/>
      <c r="Q348" s="18"/>
      <c r="R348" s="18"/>
      <c r="S348" s="18"/>
      <c r="T348" s="14"/>
      <c r="U348" s="14"/>
      <c r="V348" s="14"/>
      <c r="W348" s="14"/>
      <c r="X348" s="17"/>
      <c r="AB348" s="3"/>
    </row>
    <row r="349" spans="1:28" x14ac:dyDescent="0.15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4"/>
      <c r="M349" s="14"/>
      <c r="N349" s="18"/>
      <c r="O349" s="18"/>
      <c r="P349" s="18"/>
      <c r="Q349" s="18"/>
      <c r="R349" s="18"/>
      <c r="S349" s="18"/>
      <c r="T349" s="14"/>
      <c r="U349" s="14"/>
      <c r="V349" s="14"/>
      <c r="W349" s="14"/>
      <c r="X349" s="17"/>
      <c r="AB349" s="3"/>
    </row>
    <row r="350" spans="1:28" x14ac:dyDescent="0.15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4"/>
      <c r="M350" s="14"/>
      <c r="N350" s="18"/>
      <c r="O350" s="18"/>
      <c r="P350" s="18"/>
      <c r="Q350" s="18"/>
      <c r="R350" s="18"/>
      <c r="S350" s="18"/>
      <c r="T350" s="14"/>
      <c r="U350" s="14"/>
      <c r="V350" s="14"/>
      <c r="W350" s="14"/>
      <c r="X350" s="17"/>
      <c r="AB350" s="3"/>
    </row>
    <row r="351" spans="1:28" x14ac:dyDescent="0.15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4"/>
      <c r="M351" s="14"/>
      <c r="N351" s="18"/>
      <c r="O351" s="18"/>
      <c r="P351" s="18"/>
      <c r="Q351" s="18"/>
      <c r="R351" s="18"/>
      <c r="S351" s="18"/>
      <c r="T351" s="14"/>
      <c r="U351" s="14"/>
      <c r="V351" s="14"/>
      <c r="W351" s="14"/>
      <c r="X351" s="16"/>
      <c r="AB351" s="3"/>
    </row>
    <row r="352" spans="1:28" x14ac:dyDescent="0.15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4"/>
      <c r="M352" s="14"/>
      <c r="N352" s="18"/>
      <c r="O352" s="18"/>
      <c r="P352" s="18"/>
      <c r="Q352" s="18"/>
      <c r="R352" s="18"/>
      <c r="S352" s="18"/>
      <c r="T352" s="14"/>
      <c r="U352" s="14"/>
      <c r="V352" s="14"/>
      <c r="W352" s="14"/>
      <c r="X352" s="17"/>
      <c r="AB352" s="3"/>
    </row>
    <row r="353" spans="1:28" x14ac:dyDescent="0.15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4"/>
      <c r="M353" s="14"/>
      <c r="N353" s="18"/>
      <c r="O353" s="18"/>
      <c r="P353" s="18"/>
      <c r="Q353" s="18"/>
      <c r="R353" s="18"/>
      <c r="S353" s="18"/>
      <c r="T353" s="14"/>
      <c r="U353" s="14"/>
      <c r="V353" s="14"/>
      <c r="W353" s="14"/>
      <c r="X353" s="38"/>
      <c r="AB353" s="3"/>
    </row>
    <row r="354" spans="1:28" x14ac:dyDescent="0.15">
      <c r="A354" s="38"/>
      <c r="B354" s="38"/>
      <c r="C354" s="38"/>
      <c r="D354" s="38"/>
      <c r="E354" s="38"/>
      <c r="F354" s="38"/>
      <c r="G354" s="38"/>
      <c r="H354" s="38"/>
      <c r="I354" s="38"/>
      <c r="J354" s="38"/>
      <c r="K354" s="38"/>
      <c r="L354" s="14"/>
      <c r="M354" s="14"/>
      <c r="N354" s="18"/>
      <c r="O354" s="18"/>
      <c r="P354" s="18"/>
      <c r="Q354" s="18"/>
      <c r="R354" s="18"/>
      <c r="S354" s="18"/>
      <c r="T354" s="14"/>
      <c r="U354" s="14"/>
      <c r="V354" s="14"/>
      <c r="W354" s="14"/>
      <c r="X354" s="17"/>
      <c r="AB354" s="3"/>
    </row>
    <row r="355" spans="1:28" x14ac:dyDescent="0.15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4"/>
      <c r="M355" s="14"/>
      <c r="N355" s="18"/>
      <c r="O355" s="18"/>
      <c r="P355" s="18"/>
      <c r="Q355" s="18"/>
      <c r="R355" s="18"/>
      <c r="S355" s="18"/>
      <c r="T355" s="14"/>
      <c r="U355" s="14"/>
      <c r="V355" s="14"/>
      <c r="W355" s="14"/>
      <c r="X355" s="17"/>
      <c r="AB355" s="3"/>
    </row>
    <row r="356" spans="1:28" x14ac:dyDescent="0.15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4"/>
      <c r="M356" s="14"/>
      <c r="N356" s="18"/>
      <c r="O356" s="18"/>
      <c r="P356" s="18"/>
      <c r="Q356" s="18"/>
      <c r="R356" s="18"/>
      <c r="S356" s="18"/>
      <c r="T356" s="14"/>
      <c r="U356" s="14"/>
      <c r="V356" s="14"/>
      <c r="W356" s="14"/>
      <c r="X356" s="17"/>
      <c r="AB356" s="3"/>
    </row>
    <row r="357" spans="1:28" x14ac:dyDescent="0.15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4"/>
      <c r="M357" s="14"/>
      <c r="N357" s="18"/>
      <c r="O357" s="18"/>
      <c r="P357" s="18"/>
      <c r="Q357" s="18"/>
      <c r="R357" s="18"/>
      <c r="S357" s="18"/>
      <c r="T357" s="14"/>
      <c r="U357" s="14"/>
      <c r="V357" s="14"/>
      <c r="W357" s="14"/>
      <c r="X357" s="17"/>
      <c r="AB357" s="3"/>
    </row>
    <row r="358" spans="1:28" x14ac:dyDescent="0.15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4"/>
      <c r="M358" s="14"/>
      <c r="N358" s="18"/>
      <c r="O358" s="18"/>
      <c r="P358" s="18"/>
      <c r="Q358" s="18"/>
      <c r="R358" s="18"/>
      <c r="S358" s="18"/>
      <c r="T358" s="14"/>
      <c r="U358" s="14"/>
      <c r="V358" s="14"/>
      <c r="W358" s="14"/>
      <c r="X358" s="16"/>
      <c r="AB358" s="3"/>
    </row>
    <row r="359" spans="1:28" x14ac:dyDescent="0.15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4"/>
      <c r="M359" s="14"/>
      <c r="N359" s="18"/>
      <c r="O359" s="18"/>
      <c r="P359" s="18"/>
      <c r="Q359" s="18"/>
      <c r="R359" s="18"/>
      <c r="S359" s="18"/>
      <c r="T359" s="14"/>
      <c r="U359" s="14"/>
      <c r="V359" s="14"/>
      <c r="W359" s="14"/>
      <c r="X359" s="16"/>
    </row>
    <row r="360" spans="1:28" x14ac:dyDescent="0.15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4"/>
      <c r="M360" s="14"/>
      <c r="N360" s="18"/>
      <c r="O360" s="18"/>
      <c r="P360" s="18"/>
      <c r="Q360" s="18"/>
      <c r="R360" s="18"/>
      <c r="S360" s="18"/>
      <c r="T360" s="14"/>
      <c r="U360" s="14"/>
      <c r="V360" s="14"/>
      <c r="W360" s="14"/>
      <c r="X360" s="16"/>
    </row>
    <row r="361" spans="1:28" x14ac:dyDescent="0.15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4"/>
      <c r="M361" s="14"/>
      <c r="N361" s="18"/>
      <c r="O361" s="18"/>
      <c r="P361" s="18"/>
      <c r="Q361" s="18"/>
      <c r="R361" s="18"/>
      <c r="S361" s="18"/>
      <c r="T361" s="14"/>
      <c r="U361" s="14"/>
      <c r="V361" s="14"/>
      <c r="W361" s="14"/>
      <c r="X361" s="16"/>
    </row>
    <row r="362" spans="1:28" x14ac:dyDescent="0.15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4"/>
      <c r="M362" s="14"/>
      <c r="N362" s="18"/>
      <c r="O362" s="18"/>
      <c r="P362" s="18"/>
      <c r="Q362" s="18"/>
      <c r="R362" s="18"/>
      <c r="S362" s="18"/>
      <c r="T362" s="14"/>
      <c r="U362" s="14"/>
      <c r="V362" s="14"/>
      <c r="W362" s="14"/>
      <c r="X362" s="16"/>
    </row>
    <row r="363" spans="1:28" x14ac:dyDescent="0.15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4"/>
      <c r="M363" s="14"/>
      <c r="N363" s="18"/>
      <c r="O363" s="18"/>
      <c r="P363" s="18"/>
      <c r="Q363" s="18"/>
      <c r="R363" s="18"/>
      <c r="S363" s="18"/>
      <c r="T363" s="14"/>
      <c r="U363" s="14"/>
      <c r="V363" s="14"/>
      <c r="W363" s="14"/>
      <c r="X363" s="16"/>
    </row>
    <row r="364" spans="1:28" x14ac:dyDescent="0.15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4"/>
      <c r="M364" s="14"/>
      <c r="N364" s="18"/>
      <c r="O364" s="18"/>
      <c r="P364" s="18"/>
      <c r="Q364" s="18"/>
      <c r="R364" s="18"/>
      <c r="S364" s="18"/>
      <c r="T364" s="14"/>
      <c r="U364" s="14"/>
      <c r="V364" s="14"/>
      <c r="W364" s="14"/>
      <c r="X364" s="16"/>
    </row>
    <row r="365" spans="1:28" x14ac:dyDescent="0.15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4"/>
      <c r="M365" s="14"/>
      <c r="N365" s="18"/>
      <c r="O365" s="18"/>
      <c r="P365" s="18"/>
      <c r="Q365" s="18"/>
      <c r="R365" s="18"/>
      <c r="S365" s="18"/>
      <c r="T365" s="14"/>
      <c r="U365" s="14"/>
      <c r="V365" s="14"/>
      <c r="W365" s="14"/>
      <c r="X365" s="16"/>
    </row>
    <row r="366" spans="1:28" x14ac:dyDescent="0.15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4"/>
      <c r="M366" s="14"/>
      <c r="N366" s="18"/>
      <c r="O366" s="18"/>
      <c r="P366" s="18"/>
      <c r="Q366" s="18"/>
      <c r="R366" s="18"/>
      <c r="S366" s="18"/>
      <c r="T366" s="14"/>
      <c r="U366" s="14"/>
      <c r="V366" s="14"/>
      <c r="W366" s="14"/>
      <c r="X366" s="16"/>
    </row>
    <row r="367" spans="1:28" x14ac:dyDescent="0.15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4"/>
      <c r="M367" s="14"/>
      <c r="N367" s="18"/>
      <c r="O367" s="18"/>
      <c r="P367" s="18"/>
      <c r="Q367" s="18"/>
      <c r="R367" s="18"/>
      <c r="S367" s="18"/>
      <c r="T367" s="14"/>
      <c r="U367" s="14"/>
      <c r="V367" s="14"/>
      <c r="W367" s="14"/>
      <c r="X367" s="16"/>
    </row>
    <row r="368" spans="1:28" x14ac:dyDescent="0.15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4"/>
      <c r="M368" s="14"/>
      <c r="N368" s="18"/>
      <c r="O368" s="18"/>
      <c r="P368" s="18"/>
      <c r="Q368" s="18"/>
      <c r="R368" s="18"/>
      <c r="S368" s="18"/>
      <c r="T368" s="14"/>
      <c r="U368" s="14"/>
      <c r="V368" s="14"/>
      <c r="W368" s="14"/>
      <c r="X368" s="16"/>
    </row>
    <row r="369" spans="1:24" x14ac:dyDescent="0.15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4"/>
      <c r="M369" s="14"/>
      <c r="N369" s="18"/>
      <c r="O369" s="18"/>
      <c r="P369" s="18"/>
      <c r="Q369" s="18"/>
      <c r="R369" s="18"/>
      <c r="S369" s="18"/>
      <c r="T369" s="14"/>
      <c r="U369" s="14"/>
      <c r="V369" s="14"/>
      <c r="W369" s="14"/>
      <c r="X369" s="16"/>
    </row>
    <row r="370" spans="1:24" x14ac:dyDescent="0.15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4"/>
      <c r="M370" s="14"/>
      <c r="N370" s="18"/>
      <c r="O370" s="18"/>
      <c r="P370" s="18"/>
      <c r="Q370" s="18"/>
      <c r="R370" s="18"/>
      <c r="S370" s="18"/>
      <c r="T370" s="14"/>
      <c r="U370" s="14"/>
      <c r="V370" s="14"/>
      <c r="W370" s="14"/>
      <c r="X370" s="16"/>
    </row>
    <row r="371" spans="1:24" x14ac:dyDescent="0.15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4"/>
      <c r="M371" s="14"/>
      <c r="N371" s="18"/>
      <c r="O371" s="18"/>
      <c r="P371" s="18"/>
      <c r="Q371" s="18"/>
      <c r="R371" s="18"/>
      <c r="S371" s="18"/>
      <c r="T371" s="14"/>
      <c r="U371" s="14"/>
      <c r="V371" s="14"/>
      <c r="W371" s="14"/>
      <c r="X371" s="16"/>
    </row>
    <row r="372" spans="1:24" x14ac:dyDescent="0.15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4"/>
      <c r="M372" s="14"/>
      <c r="N372" s="18"/>
      <c r="O372" s="18"/>
      <c r="P372" s="18"/>
      <c r="Q372" s="18"/>
      <c r="R372" s="18"/>
      <c r="S372" s="18"/>
      <c r="T372" s="14"/>
      <c r="U372" s="14"/>
      <c r="V372" s="14"/>
      <c r="W372" s="14"/>
      <c r="X372" s="16"/>
    </row>
    <row r="373" spans="1:24" x14ac:dyDescent="0.15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4"/>
      <c r="M373" s="14"/>
      <c r="N373" s="18"/>
      <c r="O373" s="18"/>
      <c r="P373" s="18"/>
      <c r="Q373" s="18"/>
      <c r="R373" s="18"/>
      <c r="S373" s="18"/>
      <c r="T373" s="14"/>
      <c r="U373" s="14"/>
      <c r="V373" s="14"/>
      <c r="W373" s="14"/>
      <c r="X373" s="16"/>
    </row>
    <row r="374" spans="1:24" x14ac:dyDescent="0.15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4"/>
      <c r="M374" s="14"/>
      <c r="N374" s="18"/>
      <c r="O374" s="18"/>
      <c r="P374" s="18"/>
      <c r="Q374" s="18"/>
      <c r="R374" s="18"/>
      <c r="S374" s="18"/>
      <c r="T374" s="14"/>
      <c r="U374" s="14"/>
      <c r="V374" s="14"/>
      <c r="W374" s="14"/>
      <c r="X374" s="16"/>
    </row>
    <row r="375" spans="1:24" x14ac:dyDescent="0.15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4"/>
      <c r="M375" s="14"/>
      <c r="N375" s="18"/>
      <c r="O375" s="18"/>
      <c r="P375" s="18"/>
      <c r="Q375" s="18"/>
      <c r="R375" s="18"/>
      <c r="S375" s="18"/>
      <c r="T375" s="14"/>
      <c r="U375" s="14"/>
      <c r="V375" s="14"/>
      <c r="W375" s="14"/>
      <c r="X375" s="16"/>
    </row>
    <row r="376" spans="1:24" x14ac:dyDescent="0.15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4"/>
      <c r="M376" s="14"/>
      <c r="N376" s="18"/>
      <c r="O376" s="18"/>
      <c r="P376" s="18"/>
      <c r="Q376" s="18"/>
      <c r="R376" s="18"/>
      <c r="S376" s="18"/>
      <c r="T376" s="14"/>
      <c r="U376" s="14"/>
      <c r="V376" s="14"/>
      <c r="W376" s="14"/>
      <c r="X376" s="16"/>
    </row>
    <row r="377" spans="1:24" x14ac:dyDescent="0.15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4"/>
      <c r="M377" s="14"/>
      <c r="N377" s="18"/>
      <c r="O377" s="18"/>
      <c r="P377" s="18"/>
      <c r="Q377" s="18"/>
      <c r="R377" s="18"/>
      <c r="S377" s="18"/>
      <c r="T377" s="14"/>
      <c r="U377" s="14"/>
      <c r="V377" s="14"/>
      <c r="W377" s="14"/>
      <c r="X377" s="16"/>
    </row>
    <row r="378" spans="1:24" x14ac:dyDescent="0.15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4"/>
      <c r="M378" s="14"/>
      <c r="N378" s="18"/>
      <c r="O378" s="18"/>
      <c r="P378" s="18"/>
      <c r="Q378" s="18"/>
      <c r="R378" s="18"/>
      <c r="S378" s="18"/>
      <c r="T378" s="14"/>
      <c r="U378" s="14"/>
      <c r="V378" s="14"/>
      <c r="W378" s="14"/>
      <c r="X378" s="16"/>
    </row>
    <row r="379" spans="1:24" x14ac:dyDescent="0.15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4"/>
      <c r="M379" s="14"/>
      <c r="N379" s="18"/>
      <c r="O379" s="18"/>
      <c r="P379" s="18"/>
      <c r="Q379" s="18"/>
      <c r="R379" s="18"/>
      <c r="S379" s="18"/>
      <c r="T379" s="14"/>
      <c r="U379" s="14"/>
      <c r="V379" s="14"/>
      <c r="W379" s="14"/>
      <c r="X379" s="16"/>
    </row>
    <row r="380" spans="1:24" x14ac:dyDescent="0.15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4"/>
      <c r="M380" s="14"/>
      <c r="N380" s="18"/>
      <c r="O380" s="18"/>
      <c r="P380" s="18"/>
      <c r="Q380" s="18"/>
      <c r="R380" s="18"/>
      <c r="S380" s="18"/>
      <c r="T380" s="14"/>
      <c r="U380" s="14"/>
      <c r="V380" s="14"/>
      <c r="W380" s="14"/>
      <c r="X380" s="16"/>
    </row>
    <row r="381" spans="1:24" x14ac:dyDescent="0.15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4"/>
      <c r="M381" s="14"/>
      <c r="N381" s="18"/>
      <c r="O381" s="18"/>
      <c r="P381" s="18"/>
      <c r="Q381" s="18"/>
      <c r="R381" s="18"/>
      <c r="S381" s="18"/>
      <c r="T381" s="14"/>
      <c r="U381" s="14"/>
      <c r="V381" s="14"/>
      <c r="W381" s="14"/>
      <c r="X381" s="16"/>
    </row>
    <row r="382" spans="1:24" x14ac:dyDescent="0.15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4"/>
      <c r="M382" s="14"/>
      <c r="N382" s="18"/>
      <c r="O382" s="18"/>
      <c r="P382" s="18"/>
      <c r="Q382" s="18"/>
      <c r="R382" s="18"/>
      <c r="S382" s="18"/>
      <c r="T382" s="14"/>
      <c r="U382" s="14"/>
      <c r="V382" s="14"/>
      <c r="W382" s="14"/>
      <c r="X382" s="16"/>
    </row>
    <row r="383" spans="1:24" x14ac:dyDescent="0.15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4"/>
      <c r="M383" s="14"/>
      <c r="N383" s="18"/>
      <c r="O383" s="18"/>
      <c r="P383" s="18"/>
      <c r="Q383" s="18"/>
      <c r="R383" s="18"/>
      <c r="S383" s="18"/>
      <c r="T383" s="14"/>
      <c r="U383" s="14"/>
      <c r="V383" s="14"/>
      <c r="W383" s="14"/>
      <c r="X383" s="16"/>
    </row>
    <row r="384" spans="1:24" x14ac:dyDescent="0.15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4"/>
      <c r="M384" s="14"/>
      <c r="N384" s="18"/>
      <c r="O384" s="18"/>
      <c r="P384" s="18"/>
      <c r="Q384" s="18"/>
      <c r="R384" s="18"/>
      <c r="S384" s="18"/>
      <c r="T384" s="14"/>
      <c r="U384" s="14"/>
      <c r="V384" s="14"/>
      <c r="W384" s="14"/>
      <c r="X384" s="16"/>
    </row>
    <row r="385" spans="1:24" x14ac:dyDescent="0.15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4"/>
      <c r="M385" s="14"/>
      <c r="N385" s="18"/>
      <c r="O385" s="18"/>
      <c r="P385" s="18"/>
      <c r="Q385" s="18"/>
      <c r="R385" s="18"/>
      <c r="S385" s="18"/>
      <c r="T385" s="14"/>
      <c r="U385" s="14"/>
      <c r="V385" s="14"/>
      <c r="W385" s="14"/>
      <c r="X385" s="16"/>
    </row>
    <row r="386" spans="1:24" x14ac:dyDescent="0.15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4"/>
      <c r="M386" s="14"/>
      <c r="N386" s="18"/>
      <c r="O386" s="18"/>
      <c r="P386" s="18"/>
      <c r="Q386" s="18"/>
      <c r="R386" s="18"/>
      <c r="S386" s="18"/>
      <c r="T386" s="14"/>
      <c r="U386" s="14"/>
      <c r="V386" s="14"/>
      <c r="W386" s="14"/>
      <c r="X386" s="16"/>
    </row>
    <row r="387" spans="1:24" x14ac:dyDescent="0.15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4"/>
      <c r="M387" s="14"/>
      <c r="N387" s="18"/>
      <c r="O387" s="18"/>
      <c r="P387" s="18"/>
      <c r="Q387" s="18"/>
      <c r="R387" s="18"/>
      <c r="S387" s="18"/>
      <c r="T387" s="14"/>
      <c r="U387" s="14"/>
      <c r="V387" s="14"/>
      <c r="W387" s="14"/>
      <c r="X387" s="16"/>
    </row>
    <row r="388" spans="1:24" x14ac:dyDescent="0.15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4"/>
      <c r="M388" s="14"/>
      <c r="N388" s="18"/>
      <c r="O388" s="18"/>
      <c r="P388" s="18"/>
      <c r="Q388" s="18"/>
      <c r="R388" s="18"/>
      <c r="S388" s="18"/>
      <c r="T388" s="14"/>
      <c r="U388" s="14"/>
      <c r="V388" s="14"/>
      <c r="W388" s="14"/>
      <c r="X388" s="16"/>
    </row>
    <row r="389" spans="1:24" x14ac:dyDescent="0.15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4"/>
      <c r="M389" s="14"/>
      <c r="N389" s="18"/>
      <c r="O389" s="18"/>
      <c r="P389" s="18"/>
      <c r="Q389" s="18"/>
      <c r="R389" s="18"/>
      <c r="S389" s="18"/>
      <c r="T389" s="14"/>
      <c r="U389" s="14"/>
      <c r="V389" s="14"/>
      <c r="W389" s="14"/>
      <c r="X389" s="16"/>
    </row>
    <row r="390" spans="1:24" x14ac:dyDescent="0.15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4"/>
      <c r="M390" s="14"/>
      <c r="N390" s="18"/>
      <c r="O390" s="18"/>
      <c r="P390" s="18"/>
      <c r="Q390" s="18"/>
      <c r="R390" s="18"/>
      <c r="S390" s="18"/>
      <c r="T390" s="14"/>
      <c r="U390" s="14"/>
      <c r="V390" s="14"/>
      <c r="W390" s="14"/>
      <c r="X390" s="16"/>
    </row>
    <row r="391" spans="1:24" x14ac:dyDescent="0.15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4"/>
      <c r="M391" s="14"/>
      <c r="N391" s="18"/>
      <c r="O391" s="18"/>
      <c r="P391" s="18"/>
      <c r="Q391" s="18"/>
      <c r="R391" s="18"/>
      <c r="S391" s="18"/>
      <c r="T391" s="14"/>
      <c r="U391" s="14"/>
      <c r="V391" s="14"/>
      <c r="W391" s="14"/>
      <c r="X391" s="16"/>
    </row>
    <row r="392" spans="1:24" x14ac:dyDescent="0.15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4"/>
      <c r="M392" s="14"/>
      <c r="N392" s="18"/>
      <c r="O392" s="18"/>
      <c r="P392" s="18"/>
      <c r="Q392" s="18"/>
      <c r="R392" s="18"/>
      <c r="S392" s="18"/>
      <c r="T392" s="14"/>
      <c r="U392" s="14"/>
      <c r="V392" s="14"/>
      <c r="W392" s="14"/>
      <c r="X392" s="16"/>
    </row>
    <row r="393" spans="1:24" x14ac:dyDescent="0.15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4"/>
      <c r="M393" s="14"/>
      <c r="N393" s="18"/>
      <c r="O393" s="18"/>
      <c r="P393" s="18"/>
      <c r="Q393" s="18"/>
      <c r="R393" s="18"/>
      <c r="S393" s="18"/>
      <c r="T393" s="14"/>
      <c r="U393" s="14"/>
      <c r="V393" s="14"/>
      <c r="W393" s="14"/>
      <c r="X393" s="16"/>
    </row>
    <row r="394" spans="1:24" x14ac:dyDescent="0.15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4"/>
      <c r="M394" s="14"/>
      <c r="N394" s="18"/>
      <c r="O394" s="18"/>
      <c r="P394" s="18"/>
      <c r="Q394" s="18"/>
      <c r="R394" s="18"/>
      <c r="S394" s="18"/>
      <c r="T394" s="14"/>
      <c r="U394" s="14"/>
      <c r="V394" s="14"/>
      <c r="W394" s="14"/>
      <c r="X394" s="16"/>
    </row>
    <row r="395" spans="1:24" x14ac:dyDescent="0.15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4"/>
      <c r="M395" s="14"/>
      <c r="N395" s="18"/>
      <c r="O395" s="18"/>
      <c r="P395" s="18"/>
      <c r="Q395" s="18"/>
      <c r="R395" s="18"/>
      <c r="S395" s="18"/>
      <c r="T395" s="14"/>
      <c r="U395" s="14"/>
      <c r="V395" s="14"/>
      <c r="W395" s="14"/>
      <c r="X395" s="16"/>
    </row>
    <row r="396" spans="1:24" x14ac:dyDescent="0.15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4"/>
      <c r="M396" s="14"/>
      <c r="N396" s="18"/>
      <c r="O396" s="18"/>
      <c r="P396" s="18"/>
      <c r="Q396" s="18"/>
      <c r="R396" s="18"/>
      <c r="S396" s="18"/>
      <c r="T396" s="14"/>
      <c r="U396" s="14"/>
      <c r="V396" s="14"/>
      <c r="W396" s="14"/>
      <c r="X396" s="16"/>
    </row>
    <row r="397" spans="1:24" x14ac:dyDescent="0.15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4"/>
      <c r="M397" s="14"/>
      <c r="N397" s="18"/>
      <c r="O397" s="18"/>
      <c r="P397" s="18"/>
      <c r="Q397" s="18"/>
      <c r="R397" s="18"/>
      <c r="S397" s="18"/>
      <c r="T397" s="14"/>
      <c r="U397" s="14"/>
      <c r="V397" s="14"/>
      <c r="W397" s="14"/>
      <c r="X397" s="16"/>
    </row>
    <row r="398" spans="1:24" x14ac:dyDescent="0.15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4"/>
      <c r="M398" s="14"/>
      <c r="N398" s="18"/>
      <c r="O398" s="18"/>
      <c r="P398" s="18"/>
      <c r="Q398" s="18"/>
      <c r="R398" s="18"/>
      <c r="S398" s="18"/>
      <c r="T398" s="14"/>
      <c r="U398" s="14"/>
      <c r="V398" s="14"/>
      <c r="W398" s="14"/>
      <c r="X398" s="16"/>
    </row>
    <row r="399" spans="1:24" x14ac:dyDescent="0.15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4"/>
      <c r="M399" s="14"/>
      <c r="N399" s="18"/>
      <c r="O399" s="18"/>
      <c r="P399" s="18"/>
      <c r="Q399" s="18"/>
      <c r="R399" s="18"/>
      <c r="S399" s="18"/>
      <c r="T399" s="14"/>
      <c r="U399" s="14"/>
      <c r="V399" s="14"/>
      <c r="W399" s="14"/>
      <c r="X399" s="16"/>
    </row>
    <row r="400" spans="1:24" x14ac:dyDescent="0.15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4"/>
      <c r="M400" s="14"/>
      <c r="N400" s="18"/>
      <c r="O400" s="18"/>
      <c r="P400" s="18"/>
      <c r="Q400" s="18"/>
      <c r="R400" s="18"/>
      <c r="S400" s="18"/>
      <c r="T400" s="14"/>
      <c r="U400" s="14"/>
      <c r="V400" s="14"/>
      <c r="W400" s="14"/>
      <c r="X400" s="16"/>
    </row>
    <row r="401" spans="1:24" x14ac:dyDescent="0.15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4"/>
      <c r="M401" s="14"/>
      <c r="N401" s="18"/>
      <c r="O401" s="18"/>
      <c r="P401" s="18"/>
      <c r="Q401" s="18"/>
      <c r="R401" s="18"/>
      <c r="S401" s="18"/>
      <c r="T401" s="14"/>
      <c r="U401" s="14"/>
      <c r="V401" s="14"/>
      <c r="W401" s="14"/>
      <c r="X401" s="16"/>
    </row>
    <row r="402" spans="1:24" x14ac:dyDescent="0.15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4"/>
      <c r="M402" s="14"/>
      <c r="N402" s="18"/>
      <c r="O402" s="18"/>
      <c r="P402" s="18"/>
      <c r="Q402" s="18"/>
      <c r="R402" s="18"/>
      <c r="S402" s="18"/>
      <c r="T402" s="14"/>
      <c r="U402" s="14"/>
      <c r="V402" s="14"/>
      <c r="W402" s="14"/>
      <c r="X402" s="16"/>
    </row>
    <row r="403" spans="1:24" x14ac:dyDescent="0.15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4"/>
      <c r="M403" s="14"/>
      <c r="N403" s="18"/>
      <c r="O403" s="18"/>
      <c r="P403" s="18"/>
      <c r="Q403" s="18"/>
      <c r="R403" s="18"/>
      <c r="S403" s="18"/>
      <c r="T403" s="14"/>
      <c r="U403" s="14"/>
      <c r="V403" s="14"/>
      <c r="W403" s="14"/>
      <c r="X403" s="16"/>
    </row>
    <row r="404" spans="1:24" x14ac:dyDescent="0.15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4"/>
      <c r="M404" s="14"/>
      <c r="N404" s="18"/>
      <c r="O404" s="18"/>
      <c r="P404" s="18"/>
      <c r="Q404" s="18"/>
      <c r="R404" s="18"/>
      <c r="S404" s="18"/>
      <c r="T404" s="14"/>
      <c r="U404" s="14"/>
      <c r="V404" s="14"/>
      <c r="W404" s="14"/>
      <c r="X404" s="16"/>
    </row>
    <row r="405" spans="1:24" x14ac:dyDescent="0.15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4"/>
      <c r="M405" s="14"/>
      <c r="N405" s="18"/>
      <c r="O405" s="18"/>
      <c r="P405" s="18"/>
      <c r="Q405" s="18"/>
      <c r="R405" s="18"/>
      <c r="S405" s="18"/>
      <c r="T405" s="14"/>
      <c r="U405" s="14"/>
      <c r="V405" s="14"/>
      <c r="W405" s="14"/>
      <c r="X405" s="16"/>
    </row>
    <row r="406" spans="1:24" x14ac:dyDescent="0.15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4"/>
      <c r="M406" s="14"/>
      <c r="N406" s="18"/>
      <c r="O406" s="18"/>
      <c r="P406" s="18"/>
      <c r="Q406" s="18"/>
      <c r="R406" s="18"/>
      <c r="S406" s="18"/>
      <c r="T406" s="14"/>
      <c r="U406" s="14"/>
      <c r="V406" s="14"/>
      <c r="W406" s="14"/>
      <c r="X406" s="16"/>
    </row>
    <row r="407" spans="1:24" x14ac:dyDescent="0.15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4"/>
      <c r="M407" s="14"/>
      <c r="N407" s="18"/>
      <c r="O407" s="18"/>
      <c r="P407" s="18"/>
      <c r="Q407" s="18"/>
      <c r="R407" s="18"/>
      <c r="S407" s="18"/>
      <c r="T407" s="14"/>
      <c r="U407" s="14"/>
      <c r="V407" s="14"/>
      <c r="W407" s="14"/>
      <c r="X407" s="16"/>
    </row>
    <row r="408" spans="1:24" x14ac:dyDescent="0.15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4"/>
      <c r="M408" s="14"/>
      <c r="N408" s="18"/>
      <c r="O408" s="18"/>
      <c r="P408" s="18"/>
      <c r="Q408" s="18"/>
      <c r="R408" s="18"/>
      <c r="S408" s="18"/>
      <c r="T408" s="14"/>
      <c r="U408" s="14"/>
      <c r="V408" s="14"/>
      <c r="W408" s="14"/>
      <c r="X408" s="16"/>
    </row>
    <row r="409" spans="1:24" x14ac:dyDescent="0.15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4"/>
      <c r="M409" s="14"/>
      <c r="N409" s="18"/>
      <c r="O409" s="18"/>
      <c r="P409" s="18"/>
      <c r="Q409" s="18"/>
      <c r="R409" s="18"/>
      <c r="S409" s="18"/>
      <c r="T409" s="14"/>
      <c r="U409" s="14"/>
      <c r="V409" s="14"/>
      <c r="W409" s="14"/>
      <c r="X409" s="16"/>
    </row>
    <row r="410" spans="1:24" x14ac:dyDescent="0.15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4"/>
      <c r="M410" s="14"/>
      <c r="N410" s="18"/>
      <c r="O410" s="18"/>
      <c r="P410" s="18"/>
      <c r="Q410" s="18"/>
      <c r="R410" s="18"/>
      <c r="S410" s="18"/>
      <c r="T410" s="14"/>
      <c r="U410" s="14"/>
      <c r="V410" s="14"/>
      <c r="W410" s="14"/>
      <c r="X410" s="16"/>
    </row>
    <row r="411" spans="1:24" x14ac:dyDescent="0.15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4"/>
      <c r="M411" s="14"/>
      <c r="N411" s="18"/>
      <c r="O411" s="18"/>
      <c r="P411" s="18"/>
      <c r="Q411" s="18"/>
      <c r="R411" s="18"/>
      <c r="S411" s="18"/>
      <c r="T411" s="14"/>
      <c r="U411" s="14"/>
      <c r="V411" s="14"/>
      <c r="W411" s="14"/>
      <c r="X411" s="16"/>
    </row>
    <row r="412" spans="1:24" x14ac:dyDescent="0.15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4"/>
      <c r="M412" s="14"/>
      <c r="N412" s="18"/>
      <c r="O412" s="18"/>
      <c r="P412" s="18"/>
      <c r="Q412" s="18"/>
      <c r="R412" s="18"/>
      <c r="S412" s="18"/>
      <c r="T412" s="14"/>
      <c r="U412" s="14"/>
      <c r="V412" s="14"/>
      <c r="W412" s="14"/>
      <c r="X412" s="16"/>
    </row>
    <row r="413" spans="1:24" x14ac:dyDescent="0.15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4"/>
      <c r="M413" s="14"/>
      <c r="N413" s="18"/>
      <c r="O413" s="18"/>
      <c r="P413" s="18"/>
      <c r="Q413" s="18"/>
      <c r="R413" s="18"/>
      <c r="S413" s="18"/>
      <c r="T413" s="14"/>
      <c r="U413" s="14"/>
      <c r="V413" s="14"/>
      <c r="W413" s="14"/>
      <c r="X413" s="16"/>
    </row>
    <row r="414" spans="1:24" x14ac:dyDescent="0.15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4"/>
      <c r="M414" s="14"/>
      <c r="N414" s="18"/>
      <c r="O414" s="18"/>
      <c r="P414" s="18"/>
      <c r="Q414" s="18"/>
      <c r="R414" s="18"/>
      <c r="S414" s="18"/>
      <c r="T414" s="14"/>
      <c r="U414" s="14"/>
      <c r="V414" s="14"/>
      <c r="W414" s="14"/>
      <c r="X414" s="16"/>
    </row>
    <row r="415" spans="1:24" x14ac:dyDescent="0.15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4"/>
      <c r="M415" s="14"/>
      <c r="N415" s="18"/>
      <c r="O415" s="18"/>
      <c r="P415" s="18"/>
      <c r="Q415" s="18"/>
      <c r="R415" s="18"/>
      <c r="S415" s="18"/>
      <c r="T415" s="14"/>
      <c r="U415" s="14"/>
      <c r="V415" s="14"/>
      <c r="W415" s="14"/>
      <c r="X415" s="16"/>
    </row>
    <row r="416" spans="1:24" x14ac:dyDescent="0.15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4"/>
      <c r="M416" s="14"/>
      <c r="N416" s="18"/>
      <c r="O416" s="18"/>
      <c r="P416" s="18"/>
      <c r="Q416" s="18"/>
      <c r="R416" s="18"/>
      <c r="S416" s="18"/>
      <c r="T416" s="14"/>
      <c r="U416" s="14"/>
      <c r="V416" s="14"/>
      <c r="W416" s="14"/>
      <c r="X416" s="16"/>
    </row>
    <row r="417" spans="1:24" x14ac:dyDescent="0.15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4"/>
      <c r="M417" s="14"/>
      <c r="N417" s="18"/>
      <c r="O417" s="18"/>
      <c r="P417" s="18"/>
      <c r="Q417" s="18"/>
      <c r="R417" s="18"/>
      <c r="S417" s="18"/>
      <c r="T417" s="14"/>
      <c r="U417" s="14"/>
      <c r="V417" s="14"/>
      <c r="W417" s="14"/>
      <c r="X417" s="16"/>
    </row>
    <row r="418" spans="1:24" x14ac:dyDescent="0.15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4"/>
      <c r="M418" s="14"/>
      <c r="N418" s="18"/>
      <c r="O418" s="18"/>
      <c r="P418" s="18"/>
      <c r="Q418" s="18"/>
      <c r="R418" s="18"/>
      <c r="S418" s="18"/>
      <c r="T418" s="14"/>
      <c r="U418" s="14"/>
      <c r="V418" s="14"/>
      <c r="W418" s="14"/>
      <c r="X418" s="16"/>
    </row>
    <row r="419" spans="1:24" x14ac:dyDescent="0.15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4"/>
      <c r="M419" s="14"/>
      <c r="N419" s="18"/>
      <c r="O419" s="18"/>
      <c r="P419" s="18"/>
      <c r="Q419" s="18"/>
      <c r="R419" s="18"/>
      <c r="S419" s="18"/>
      <c r="T419" s="14"/>
      <c r="U419" s="14"/>
      <c r="V419" s="14"/>
      <c r="W419" s="14"/>
      <c r="X419" s="16"/>
    </row>
    <row r="420" spans="1:24" x14ac:dyDescent="0.15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4"/>
      <c r="M420" s="14"/>
      <c r="N420" s="18"/>
      <c r="O420" s="18"/>
      <c r="P420" s="18"/>
      <c r="Q420" s="18"/>
      <c r="R420" s="18"/>
      <c r="S420" s="18"/>
      <c r="T420" s="14"/>
      <c r="U420" s="14"/>
      <c r="V420" s="14"/>
      <c r="W420" s="14"/>
      <c r="X420" s="16"/>
    </row>
    <row r="421" spans="1:24" x14ac:dyDescent="0.15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4"/>
      <c r="M421" s="14"/>
      <c r="N421" s="18"/>
      <c r="O421" s="18"/>
      <c r="P421" s="18"/>
      <c r="Q421" s="18"/>
      <c r="R421" s="18"/>
      <c r="S421" s="18"/>
      <c r="T421" s="14"/>
      <c r="U421" s="14"/>
      <c r="V421" s="14"/>
      <c r="W421" s="14"/>
      <c r="X421" s="16"/>
    </row>
    <row r="422" spans="1:24" x14ac:dyDescent="0.15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4"/>
      <c r="M422" s="14"/>
      <c r="N422" s="18"/>
      <c r="O422" s="18"/>
      <c r="P422" s="18"/>
      <c r="Q422" s="18"/>
      <c r="R422" s="18"/>
      <c r="S422" s="18"/>
      <c r="T422" s="14"/>
      <c r="U422" s="14"/>
      <c r="V422" s="14"/>
      <c r="W422" s="14"/>
      <c r="X422" s="16"/>
    </row>
    <row r="423" spans="1:24" x14ac:dyDescent="0.15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4"/>
      <c r="M423" s="14"/>
      <c r="N423" s="18"/>
      <c r="O423" s="18"/>
      <c r="P423" s="18"/>
      <c r="Q423" s="18"/>
      <c r="R423" s="18"/>
      <c r="S423" s="18"/>
      <c r="T423" s="14"/>
      <c r="U423" s="14"/>
      <c r="V423" s="14"/>
      <c r="W423" s="14"/>
      <c r="X423" s="16"/>
    </row>
    <row r="424" spans="1:24" x14ac:dyDescent="0.15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4"/>
      <c r="M424" s="14"/>
      <c r="N424" s="18"/>
      <c r="O424" s="18"/>
      <c r="P424" s="18"/>
      <c r="Q424" s="18"/>
      <c r="R424" s="18"/>
      <c r="S424" s="18"/>
      <c r="T424" s="14"/>
      <c r="U424" s="14"/>
      <c r="V424" s="14"/>
      <c r="W424" s="14"/>
      <c r="X424" s="16"/>
    </row>
    <row r="425" spans="1:24" x14ac:dyDescent="0.15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4"/>
      <c r="M425" s="14"/>
      <c r="N425" s="18"/>
      <c r="O425" s="18"/>
      <c r="P425" s="18"/>
      <c r="Q425" s="18"/>
      <c r="R425" s="18"/>
      <c r="S425" s="18"/>
      <c r="T425" s="14"/>
      <c r="U425" s="14"/>
      <c r="V425" s="14"/>
      <c r="W425" s="14"/>
      <c r="X425" s="16"/>
    </row>
    <row r="426" spans="1:24" x14ac:dyDescent="0.15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4"/>
      <c r="M426" s="14"/>
      <c r="N426" s="18"/>
      <c r="O426" s="18"/>
      <c r="P426" s="18"/>
      <c r="Q426" s="18"/>
      <c r="R426" s="18"/>
      <c r="S426" s="18"/>
      <c r="T426" s="14"/>
      <c r="U426" s="14"/>
      <c r="V426" s="14"/>
      <c r="W426" s="14"/>
      <c r="X426" s="16"/>
    </row>
    <row r="427" spans="1:24" x14ac:dyDescent="0.15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4"/>
      <c r="M427" s="14"/>
      <c r="N427" s="18"/>
      <c r="O427" s="18"/>
      <c r="P427" s="18"/>
      <c r="Q427" s="18"/>
      <c r="R427" s="18"/>
      <c r="S427" s="18"/>
      <c r="T427" s="14"/>
      <c r="U427" s="14"/>
      <c r="V427" s="14"/>
      <c r="W427" s="14"/>
      <c r="X427" s="16"/>
    </row>
    <row r="428" spans="1:24" x14ac:dyDescent="0.15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4"/>
      <c r="M428" s="14"/>
      <c r="N428" s="18"/>
      <c r="O428" s="18"/>
      <c r="P428" s="18"/>
      <c r="Q428" s="18"/>
      <c r="R428" s="18"/>
      <c r="S428" s="18"/>
      <c r="T428" s="14"/>
      <c r="U428" s="14"/>
      <c r="V428" s="14"/>
      <c r="W428" s="14"/>
      <c r="X428" s="16"/>
    </row>
    <row r="429" spans="1:24" x14ac:dyDescent="0.15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4"/>
      <c r="M429" s="14"/>
      <c r="N429" s="18"/>
      <c r="O429" s="18"/>
      <c r="P429" s="18"/>
      <c r="Q429" s="18"/>
      <c r="R429" s="18"/>
      <c r="S429" s="18"/>
      <c r="T429" s="14"/>
      <c r="U429" s="14"/>
      <c r="V429" s="14"/>
      <c r="W429" s="14"/>
      <c r="X429" s="16"/>
    </row>
    <row r="430" spans="1:24" x14ac:dyDescent="0.15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4"/>
      <c r="M430" s="14"/>
      <c r="N430" s="18"/>
      <c r="O430" s="18"/>
      <c r="P430" s="18"/>
      <c r="Q430" s="18"/>
      <c r="R430" s="18"/>
      <c r="S430" s="18"/>
      <c r="T430" s="14"/>
      <c r="U430" s="14"/>
      <c r="V430" s="14"/>
      <c r="W430" s="14"/>
      <c r="X430" s="16"/>
    </row>
    <row r="431" spans="1:24" x14ac:dyDescent="0.15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4"/>
      <c r="M431" s="14"/>
      <c r="N431" s="18"/>
      <c r="O431" s="18"/>
      <c r="P431" s="18"/>
      <c r="Q431" s="18"/>
      <c r="R431" s="18"/>
      <c r="S431" s="18"/>
      <c r="T431" s="14"/>
      <c r="U431" s="14"/>
      <c r="V431" s="14"/>
      <c r="W431" s="14"/>
      <c r="X431" s="16"/>
    </row>
    <row r="432" spans="1:24" x14ac:dyDescent="0.15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4"/>
      <c r="M432" s="14"/>
      <c r="N432" s="18"/>
      <c r="O432" s="18"/>
      <c r="P432" s="18"/>
      <c r="Q432" s="18"/>
      <c r="R432" s="18"/>
      <c r="S432" s="18"/>
      <c r="T432" s="14"/>
      <c r="U432" s="14"/>
      <c r="V432" s="14"/>
      <c r="W432" s="14"/>
      <c r="X432" s="16"/>
    </row>
    <row r="433" spans="1:24" x14ac:dyDescent="0.15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4"/>
      <c r="M433" s="14"/>
      <c r="N433" s="18"/>
      <c r="O433" s="19"/>
      <c r="P433" s="19"/>
      <c r="Q433" s="19"/>
      <c r="R433" s="19"/>
      <c r="S433" s="19"/>
      <c r="T433" s="7"/>
      <c r="U433" s="7"/>
      <c r="V433" s="7"/>
      <c r="W433" s="7"/>
      <c r="X433" s="16"/>
    </row>
    <row r="434" spans="1:24" x14ac:dyDescent="0.15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4"/>
      <c r="M434" s="14"/>
      <c r="N434" s="18"/>
      <c r="O434" s="18"/>
      <c r="P434" s="18"/>
      <c r="Q434" s="19"/>
      <c r="R434" s="19"/>
      <c r="S434" s="19"/>
      <c r="T434" s="7"/>
      <c r="U434" s="7"/>
      <c r="V434" s="7"/>
      <c r="W434" s="7"/>
      <c r="X434" s="16"/>
    </row>
    <row r="435" spans="1:24" x14ac:dyDescent="0.15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7"/>
      <c r="M435" s="7"/>
      <c r="N435" s="19"/>
      <c r="O435" s="19"/>
      <c r="P435" s="19"/>
      <c r="Q435" s="19"/>
      <c r="R435" s="19"/>
      <c r="S435" s="19"/>
      <c r="T435" s="7"/>
      <c r="U435" s="7"/>
      <c r="V435" s="7"/>
      <c r="W435" s="7"/>
      <c r="X435" s="16"/>
    </row>
    <row r="436" spans="1:24" x14ac:dyDescent="0.15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4"/>
      <c r="M436" s="14"/>
      <c r="N436" s="18"/>
      <c r="O436" s="40"/>
      <c r="P436" s="18"/>
      <c r="Q436" s="19"/>
      <c r="R436" s="19"/>
      <c r="S436" s="19"/>
      <c r="T436" s="7"/>
      <c r="U436" s="7"/>
      <c r="V436" s="7"/>
      <c r="W436" s="7"/>
      <c r="X436" s="16"/>
    </row>
    <row r="437" spans="1:24" x14ac:dyDescent="0.15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4"/>
      <c r="M437" s="14"/>
      <c r="N437" s="18"/>
      <c r="O437" s="18"/>
      <c r="P437" s="18"/>
      <c r="Q437" s="18"/>
      <c r="R437" s="19"/>
      <c r="S437" s="19"/>
      <c r="T437" s="7"/>
      <c r="U437" s="7"/>
      <c r="V437" s="7"/>
      <c r="W437" s="7"/>
      <c r="X437" s="16"/>
    </row>
    <row r="438" spans="1:24" x14ac:dyDescent="0.15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7"/>
      <c r="M438" s="7"/>
      <c r="N438" s="19"/>
      <c r="O438" s="19"/>
      <c r="P438" s="19"/>
      <c r="Q438" s="19"/>
      <c r="R438" s="19"/>
      <c r="S438" s="19"/>
      <c r="T438" s="7"/>
      <c r="U438" s="7"/>
      <c r="V438" s="7"/>
      <c r="W438" s="7"/>
      <c r="X438" s="16"/>
    </row>
    <row r="439" spans="1:24" x14ac:dyDescent="0.15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4"/>
      <c r="M439" s="14"/>
      <c r="N439" s="18"/>
      <c r="O439" s="19"/>
      <c r="P439" s="19"/>
      <c r="Q439" s="19"/>
      <c r="R439" s="19"/>
      <c r="S439" s="19"/>
      <c r="T439" s="7"/>
      <c r="U439" s="7"/>
      <c r="V439" s="7"/>
      <c r="W439" s="7"/>
      <c r="X439" s="16"/>
    </row>
    <row r="440" spans="1:24" x14ac:dyDescent="0.15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4"/>
      <c r="M440" s="14"/>
      <c r="N440" s="18"/>
      <c r="O440" s="18"/>
      <c r="P440" s="18"/>
      <c r="Q440" s="19"/>
      <c r="R440" s="19"/>
      <c r="S440" s="19"/>
      <c r="T440" s="7"/>
      <c r="U440" s="7"/>
      <c r="V440" s="7"/>
      <c r="W440" s="7"/>
      <c r="X440" s="16"/>
    </row>
    <row r="441" spans="1:24" x14ac:dyDescent="0.15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4"/>
      <c r="M441" s="14"/>
      <c r="N441" s="18"/>
      <c r="O441" s="18"/>
      <c r="P441" s="18"/>
      <c r="Q441" s="19"/>
      <c r="R441" s="19"/>
      <c r="S441" s="19"/>
      <c r="T441" s="7"/>
      <c r="U441" s="7"/>
      <c r="V441" s="7"/>
      <c r="W441" s="7"/>
      <c r="X441" s="16"/>
    </row>
    <row r="442" spans="1:24" x14ac:dyDescent="0.15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7"/>
      <c r="M442" s="7"/>
      <c r="N442" s="19"/>
      <c r="O442" s="19"/>
      <c r="P442" s="19"/>
      <c r="Q442" s="19"/>
      <c r="R442" s="19"/>
      <c r="S442" s="19"/>
      <c r="T442" s="7"/>
      <c r="U442" s="7"/>
      <c r="V442" s="7"/>
      <c r="W442" s="7"/>
      <c r="X442" s="16"/>
    </row>
    <row r="443" spans="1:24" x14ac:dyDescent="0.15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4"/>
      <c r="M443" s="14"/>
      <c r="N443" s="18"/>
      <c r="O443" s="40"/>
      <c r="P443" s="18"/>
      <c r="Q443" s="18"/>
      <c r="R443" s="19"/>
      <c r="S443" s="19"/>
      <c r="T443" s="7"/>
      <c r="U443" s="7"/>
      <c r="V443" s="7"/>
      <c r="W443" s="7"/>
      <c r="X443" s="16"/>
    </row>
    <row r="444" spans="1:24" x14ac:dyDescent="0.15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4"/>
      <c r="M444" s="14"/>
      <c r="N444" s="18"/>
      <c r="O444" s="18"/>
      <c r="P444" s="18"/>
      <c r="Q444" s="19"/>
      <c r="R444" s="19"/>
      <c r="S444" s="19"/>
      <c r="T444" s="7"/>
      <c r="U444" s="7"/>
      <c r="V444" s="7"/>
      <c r="W444" s="7"/>
      <c r="X444" s="16"/>
    </row>
    <row r="445" spans="1:24" x14ac:dyDescent="0.15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7"/>
      <c r="M445" s="7"/>
      <c r="N445" s="19"/>
      <c r="O445" s="19"/>
      <c r="P445" s="19"/>
      <c r="Q445" s="19"/>
      <c r="R445" s="19"/>
      <c r="S445" s="19"/>
      <c r="T445" s="7"/>
      <c r="U445" s="7"/>
      <c r="V445" s="7"/>
      <c r="W445" s="7"/>
      <c r="X445" s="16"/>
    </row>
    <row r="446" spans="1:24" x14ac:dyDescent="0.15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4"/>
      <c r="M446" s="7"/>
      <c r="N446" s="19"/>
      <c r="O446" s="19"/>
      <c r="P446" s="19"/>
      <c r="Q446" s="19"/>
      <c r="R446" s="19"/>
      <c r="S446" s="19"/>
      <c r="T446" s="7"/>
      <c r="U446" s="7"/>
      <c r="V446" s="7"/>
      <c r="W446" s="7"/>
      <c r="X446" s="16"/>
    </row>
    <row r="447" spans="1:24" x14ac:dyDescent="0.15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7"/>
      <c r="M447" s="7"/>
      <c r="N447" s="19"/>
      <c r="O447" s="19"/>
      <c r="P447" s="19"/>
      <c r="Q447" s="19"/>
      <c r="R447" s="19"/>
      <c r="S447" s="19"/>
      <c r="T447" s="7"/>
      <c r="U447" s="7"/>
      <c r="V447" s="7"/>
      <c r="W447" s="7"/>
      <c r="X447" s="16"/>
    </row>
    <row r="448" spans="1:24" x14ac:dyDescent="0.15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7"/>
      <c r="M448" s="6"/>
      <c r="N448" s="19"/>
      <c r="O448" s="19"/>
      <c r="P448" s="19"/>
      <c r="Q448" s="19"/>
      <c r="R448" s="19"/>
      <c r="S448" s="19"/>
      <c r="T448" s="7"/>
      <c r="U448" s="7"/>
      <c r="V448" s="7"/>
      <c r="W448" s="7"/>
      <c r="X448" s="16"/>
    </row>
    <row r="449" spans="1:24" x14ac:dyDescent="0.15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7"/>
      <c r="M449" s="7"/>
      <c r="N449" s="19"/>
      <c r="O449" s="19"/>
      <c r="P449" s="19"/>
      <c r="Q449" s="19"/>
      <c r="R449" s="19"/>
      <c r="S449" s="19"/>
      <c r="T449" s="7"/>
      <c r="U449" s="7"/>
      <c r="V449" s="7"/>
      <c r="W449" s="7"/>
      <c r="X449" s="16"/>
    </row>
    <row r="450" spans="1:24" x14ac:dyDescent="0.15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7"/>
      <c r="M450" s="7"/>
      <c r="N450" s="19"/>
      <c r="O450" s="19"/>
      <c r="P450" s="19"/>
      <c r="Q450" s="19"/>
      <c r="R450" s="19"/>
      <c r="S450" s="19"/>
      <c r="T450" s="7"/>
      <c r="U450" s="7"/>
      <c r="V450" s="7"/>
      <c r="W450" s="7"/>
      <c r="X450" s="16"/>
    </row>
    <row r="451" spans="1:24" x14ac:dyDescent="0.15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7"/>
      <c r="M451" s="7"/>
      <c r="N451" s="19"/>
      <c r="O451" s="19"/>
      <c r="P451" s="19"/>
      <c r="Q451" s="19"/>
      <c r="R451" s="19"/>
      <c r="S451" s="19"/>
      <c r="T451" s="7"/>
      <c r="U451" s="7"/>
      <c r="V451" s="7"/>
      <c r="W451" s="7"/>
      <c r="X451" s="16"/>
    </row>
    <row r="452" spans="1:24" x14ac:dyDescent="0.15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7"/>
      <c r="M452" s="7"/>
      <c r="N452" s="19"/>
      <c r="O452" s="19"/>
      <c r="P452" s="19"/>
      <c r="Q452" s="19"/>
      <c r="R452" s="19"/>
      <c r="S452" s="19"/>
      <c r="T452" s="7"/>
      <c r="U452" s="7"/>
      <c r="V452" s="7"/>
      <c r="W452" s="7"/>
      <c r="X452" s="16"/>
    </row>
    <row r="453" spans="1:24" x14ac:dyDescent="0.15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7"/>
      <c r="M453" s="7"/>
      <c r="N453" s="19"/>
      <c r="O453" s="19"/>
      <c r="P453" s="19"/>
      <c r="Q453" s="19"/>
      <c r="R453" s="19"/>
      <c r="S453" s="19"/>
      <c r="T453" s="7"/>
      <c r="U453" s="7"/>
      <c r="V453" s="7"/>
      <c r="W453" s="7"/>
      <c r="X453" s="17"/>
    </row>
    <row r="454" spans="1:24" x14ac:dyDescent="0.15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7"/>
      <c r="M454" s="7"/>
      <c r="N454" s="19"/>
      <c r="O454" s="19"/>
      <c r="P454" s="19"/>
      <c r="Q454" s="19"/>
      <c r="R454" s="19"/>
      <c r="S454" s="19"/>
      <c r="T454" s="7"/>
      <c r="U454" s="7"/>
      <c r="V454" s="7"/>
      <c r="W454" s="7"/>
      <c r="X454" s="17"/>
    </row>
    <row r="455" spans="1:24" x14ac:dyDescent="0.15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7"/>
      <c r="M455" s="7"/>
      <c r="N455" s="19"/>
      <c r="O455" s="19"/>
      <c r="P455" s="19"/>
      <c r="Q455" s="19"/>
      <c r="R455" s="19"/>
      <c r="S455" s="19"/>
      <c r="T455" s="7"/>
      <c r="U455" s="7"/>
      <c r="V455" s="7"/>
      <c r="W455" s="7"/>
      <c r="X455" s="17"/>
    </row>
    <row r="456" spans="1:24" x14ac:dyDescent="0.15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7"/>
      <c r="M456" s="7"/>
      <c r="N456" s="19"/>
      <c r="O456" s="19"/>
      <c r="P456" s="19"/>
      <c r="Q456" s="19"/>
      <c r="R456" s="19"/>
      <c r="S456" s="19"/>
      <c r="T456" s="7"/>
      <c r="U456" s="7"/>
      <c r="V456" s="7"/>
      <c r="W456" s="7"/>
      <c r="X456" s="17"/>
    </row>
    <row r="457" spans="1:24" x14ac:dyDescent="0.15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7"/>
      <c r="M457" s="7"/>
      <c r="N457" s="19"/>
      <c r="O457" s="19"/>
      <c r="P457" s="19"/>
      <c r="Q457" s="19"/>
      <c r="R457" s="19"/>
      <c r="S457" s="19"/>
      <c r="T457" s="7"/>
      <c r="U457" s="7"/>
      <c r="V457" s="7"/>
      <c r="W457" s="7"/>
      <c r="X457" s="17"/>
    </row>
    <row r="458" spans="1:24" x14ac:dyDescent="0.15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7"/>
      <c r="M458" s="7"/>
      <c r="N458" s="19"/>
      <c r="O458" s="19"/>
      <c r="P458" s="19"/>
      <c r="Q458" s="19"/>
      <c r="R458" s="19"/>
      <c r="S458" s="19"/>
      <c r="T458" s="7"/>
      <c r="U458" s="7"/>
      <c r="V458" s="7"/>
      <c r="W458" s="7"/>
      <c r="X458" s="17"/>
    </row>
    <row r="459" spans="1:24" x14ac:dyDescent="0.15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7"/>
      <c r="M459" s="7"/>
      <c r="N459" s="19"/>
      <c r="O459" s="19"/>
      <c r="P459" s="19"/>
      <c r="Q459" s="19"/>
      <c r="R459" s="19"/>
      <c r="S459" s="19"/>
      <c r="T459" s="7"/>
      <c r="U459" s="7"/>
      <c r="V459" s="7"/>
      <c r="W459" s="7"/>
      <c r="X459" s="17"/>
    </row>
    <row r="460" spans="1:24" x14ac:dyDescent="0.15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7"/>
      <c r="M460" s="7"/>
      <c r="N460" s="19"/>
      <c r="O460" s="19"/>
      <c r="P460" s="19"/>
      <c r="Q460" s="19"/>
      <c r="R460" s="19"/>
      <c r="S460" s="19"/>
      <c r="T460" s="7"/>
      <c r="U460" s="7"/>
      <c r="V460" s="7"/>
      <c r="W460" s="7"/>
      <c r="X460" s="17"/>
    </row>
    <row r="461" spans="1:24" x14ac:dyDescent="0.15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4"/>
      <c r="M461" s="14"/>
      <c r="N461" s="18"/>
      <c r="O461" s="18"/>
      <c r="P461" s="18"/>
      <c r="Q461" s="18"/>
      <c r="R461" s="18"/>
      <c r="S461" s="18"/>
      <c r="T461" s="14"/>
      <c r="U461" s="14"/>
      <c r="V461" s="14"/>
      <c r="W461" s="14"/>
      <c r="X461" s="17"/>
    </row>
    <row r="462" spans="1:24" x14ac:dyDescent="0.15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4"/>
      <c r="M462" s="14"/>
      <c r="N462" s="18"/>
      <c r="O462" s="18"/>
      <c r="P462" s="18"/>
      <c r="Q462" s="18"/>
      <c r="R462" s="18"/>
      <c r="S462" s="18"/>
      <c r="T462" s="14"/>
      <c r="U462" s="14"/>
      <c r="V462" s="14"/>
      <c r="W462" s="14"/>
      <c r="X462" s="17"/>
    </row>
    <row r="463" spans="1:24" x14ac:dyDescent="0.15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4"/>
      <c r="M463" s="14"/>
      <c r="N463" s="18"/>
      <c r="O463" s="18"/>
      <c r="P463" s="18"/>
      <c r="Q463" s="18"/>
      <c r="R463" s="18"/>
      <c r="S463" s="18"/>
      <c r="T463" s="14"/>
      <c r="U463" s="14"/>
      <c r="V463" s="14"/>
      <c r="W463" s="14"/>
      <c r="X463" s="17"/>
    </row>
    <row r="464" spans="1:24" x14ac:dyDescent="0.15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4"/>
      <c r="M464" s="14"/>
      <c r="N464" s="18"/>
      <c r="O464" s="18"/>
      <c r="P464" s="18"/>
      <c r="Q464" s="18"/>
      <c r="R464" s="18"/>
      <c r="S464" s="18"/>
      <c r="T464" s="14"/>
      <c r="U464" s="14"/>
      <c r="V464" s="14"/>
      <c r="W464" s="14"/>
      <c r="X464" s="17"/>
    </row>
    <row r="465" spans="1:24" x14ac:dyDescent="0.15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4"/>
      <c r="M465" s="14"/>
      <c r="N465" s="18"/>
      <c r="O465" s="18"/>
      <c r="P465" s="18"/>
      <c r="Q465" s="18"/>
      <c r="R465" s="18"/>
      <c r="S465" s="18"/>
      <c r="T465" s="14"/>
      <c r="U465" s="14"/>
      <c r="V465" s="14"/>
      <c r="W465" s="14"/>
      <c r="X465" s="17"/>
    </row>
    <row r="466" spans="1:24" x14ac:dyDescent="0.15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4"/>
      <c r="M466" s="14"/>
      <c r="N466" s="18"/>
      <c r="O466" s="18"/>
      <c r="P466" s="18"/>
      <c r="Q466" s="18"/>
      <c r="R466" s="18"/>
      <c r="S466" s="18"/>
      <c r="T466" s="14"/>
      <c r="U466" s="14"/>
      <c r="V466" s="14"/>
      <c r="W466" s="14"/>
      <c r="X466" s="17"/>
    </row>
    <row r="467" spans="1:24" x14ac:dyDescent="0.15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4"/>
      <c r="M467" s="14"/>
      <c r="N467" s="18"/>
      <c r="O467" s="18"/>
      <c r="P467" s="18"/>
      <c r="Q467" s="18"/>
      <c r="R467" s="18"/>
      <c r="S467" s="18"/>
      <c r="T467" s="14"/>
      <c r="U467" s="14"/>
      <c r="V467" s="14"/>
      <c r="W467" s="14"/>
      <c r="X467" s="17"/>
    </row>
    <row r="468" spans="1:24" x14ac:dyDescent="0.15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4"/>
      <c r="M468" s="14"/>
      <c r="N468" s="18"/>
      <c r="O468" s="18"/>
      <c r="P468" s="18"/>
      <c r="Q468" s="18"/>
      <c r="R468" s="18"/>
      <c r="S468" s="18"/>
      <c r="T468" s="14"/>
      <c r="U468" s="14"/>
      <c r="V468" s="14"/>
      <c r="W468" s="14"/>
      <c r="X468" s="17"/>
    </row>
    <row r="469" spans="1:24" x14ac:dyDescent="0.15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4"/>
      <c r="M469" s="14"/>
      <c r="N469" s="18"/>
      <c r="O469" s="18"/>
      <c r="P469" s="18"/>
      <c r="Q469" s="18"/>
      <c r="R469" s="18"/>
      <c r="S469" s="18"/>
      <c r="T469" s="14"/>
      <c r="U469" s="14"/>
      <c r="V469" s="14"/>
      <c r="W469" s="14"/>
      <c r="X469" s="17"/>
    </row>
    <row r="470" spans="1:24" x14ac:dyDescent="0.15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4"/>
      <c r="M470" s="14"/>
      <c r="N470" s="18"/>
      <c r="O470" s="18"/>
      <c r="P470" s="18"/>
      <c r="Q470" s="18"/>
      <c r="R470" s="18"/>
      <c r="S470" s="18"/>
      <c r="T470" s="14"/>
      <c r="U470" s="14"/>
      <c r="V470" s="14"/>
      <c r="W470" s="14"/>
      <c r="X470" s="17"/>
    </row>
    <row r="471" spans="1:24" x14ac:dyDescent="0.15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7"/>
      <c r="M471" s="7"/>
      <c r="N471" s="19"/>
      <c r="O471" s="19"/>
      <c r="P471" s="19"/>
      <c r="Q471" s="19"/>
      <c r="R471" s="19"/>
      <c r="S471" s="19"/>
      <c r="T471" s="7"/>
      <c r="U471" s="7"/>
      <c r="V471" s="7"/>
      <c r="W471" s="7"/>
      <c r="X471" s="17"/>
    </row>
    <row r="472" spans="1:24" x14ac:dyDescent="0.15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7"/>
      <c r="M472" s="7"/>
      <c r="N472" s="19"/>
      <c r="O472" s="19"/>
      <c r="P472" s="19"/>
      <c r="Q472" s="19"/>
      <c r="R472" s="19"/>
      <c r="S472" s="19"/>
      <c r="T472" s="7"/>
      <c r="U472" s="7"/>
      <c r="V472" s="7"/>
      <c r="W472" s="7"/>
      <c r="X472" s="17"/>
    </row>
    <row r="473" spans="1:24" x14ac:dyDescent="0.15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3"/>
      <c r="M473" s="3"/>
      <c r="N473" s="27"/>
      <c r="O473" s="27"/>
      <c r="P473" s="27"/>
      <c r="Q473" s="27"/>
      <c r="R473" s="27"/>
      <c r="S473" s="27"/>
      <c r="T473" s="3"/>
      <c r="U473" s="3"/>
      <c r="V473" s="3"/>
      <c r="W473" s="3"/>
      <c r="X473" s="17"/>
    </row>
    <row r="474" spans="1:24" x14ac:dyDescent="0.15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4"/>
      <c r="M474" s="14"/>
      <c r="N474" s="18"/>
      <c r="O474" s="18"/>
      <c r="P474" s="18"/>
      <c r="Q474" s="18"/>
      <c r="R474" s="18"/>
      <c r="S474" s="18"/>
      <c r="T474" s="14"/>
      <c r="U474" s="14"/>
      <c r="V474" s="14"/>
      <c r="W474" s="14"/>
      <c r="X474" s="17"/>
    </row>
    <row r="475" spans="1:24" x14ac:dyDescent="0.15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4"/>
      <c r="M475" s="14"/>
      <c r="N475" s="18"/>
      <c r="O475" s="18"/>
      <c r="P475" s="18"/>
      <c r="Q475" s="18"/>
      <c r="R475" s="18"/>
      <c r="S475" s="18"/>
      <c r="T475" s="14"/>
      <c r="U475" s="14"/>
      <c r="V475" s="14"/>
      <c r="W475" s="14"/>
      <c r="X475" s="17"/>
    </row>
    <row r="476" spans="1:24" x14ac:dyDescent="0.15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4"/>
      <c r="M476" s="14"/>
      <c r="N476" s="18"/>
      <c r="O476" s="18"/>
      <c r="P476" s="18"/>
      <c r="Q476" s="18"/>
      <c r="R476" s="18"/>
      <c r="S476" s="18"/>
      <c r="T476" s="14"/>
      <c r="U476" s="14"/>
      <c r="V476" s="14"/>
      <c r="W476" s="14"/>
      <c r="X476" s="17"/>
    </row>
    <row r="477" spans="1:24" x14ac:dyDescent="0.15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4"/>
      <c r="M477" s="14"/>
      <c r="N477" s="18"/>
      <c r="O477" s="18"/>
      <c r="P477" s="18"/>
      <c r="Q477" s="18"/>
      <c r="R477" s="18"/>
      <c r="S477" s="18"/>
      <c r="T477" s="14"/>
      <c r="U477" s="14"/>
      <c r="V477" s="14"/>
      <c r="W477" s="14"/>
      <c r="X477" s="17"/>
    </row>
    <row r="478" spans="1:24" x14ac:dyDescent="0.15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4"/>
      <c r="M478" s="14"/>
      <c r="N478" s="18"/>
      <c r="O478" s="18"/>
      <c r="P478" s="18"/>
      <c r="Q478" s="18"/>
      <c r="R478" s="18"/>
      <c r="S478" s="18"/>
      <c r="T478" s="14"/>
      <c r="U478" s="14"/>
      <c r="V478" s="14"/>
      <c r="W478" s="14"/>
      <c r="X478" s="17"/>
    </row>
    <row r="479" spans="1:24" x14ac:dyDescent="0.15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4"/>
      <c r="M479" s="14"/>
      <c r="N479" s="18"/>
      <c r="O479" s="18"/>
      <c r="P479" s="18"/>
      <c r="Q479" s="18"/>
      <c r="R479" s="18"/>
      <c r="S479" s="18"/>
      <c r="T479" s="14"/>
      <c r="U479" s="14"/>
      <c r="V479" s="14"/>
      <c r="W479" s="14"/>
      <c r="X479" s="17"/>
    </row>
    <row r="480" spans="1:24" x14ac:dyDescent="0.15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4"/>
      <c r="M480" s="14"/>
      <c r="N480" s="18"/>
      <c r="O480" s="18"/>
      <c r="P480" s="18"/>
      <c r="Q480" s="18"/>
      <c r="R480" s="18"/>
      <c r="S480" s="18"/>
      <c r="T480" s="14"/>
      <c r="U480" s="14"/>
      <c r="V480" s="14"/>
      <c r="W480" s="14"/>
      <c r="X480" s="17"/>
    </row>
    <row r="481" spans="1:24" x14ac:dyDescent="0.15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4"/>
      <c r="M481" s="14"/>
      <c r="N481" s="18"/>
      <c r="O481" s="18"/>
      <c r="P481" s="18"/>
      <c r="Q481" s="18"/>
      <c r="R481" s="18"/>
      <c r="S481" s="18"/>
      <c r="T481" s="14"/>
      <c r="U481" s="14"/>
      <c r="V481" s="14"/>
      <c r="W481" s="14"/>
      <c r="X481" s="16"/>
    </row>
    <row r="482" spans="1:24" x14ac:dyDescent="0.15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4"/>
      <c r="M482" s="14"/>
      <c r="N482" s="18"/>
      <c r="O482" s="18"/>
      <c r="P482" s="18"/>
      <c r="Q482" s="18"/>
      <c r="R482" s="18"/>
      <c r="S482" s="18"/>
      <c r="T482" s="14"/>
      <c r="U482" s="14"/>
      <c r="V482" s="14"/>
      <c r="W482" s="14"/>
      <c r="X482" s="16"/>
    </row>
    <row r="483" spans="1:24" x14ac:dyDescent="0.15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4"/>
      <c r="M483" s="14"/>
      <c r="N483" s="18"/>
      <c r="O483" s="18"/>
      <c r="P483" s="18"/>
      <c r="Q483" s="18"/>
      <c r="R483" s="18"/>
      <c r="S483" s="18"/>
      <c r="T483" s="14"/>
      <c r="U483" s="14"/>
      <c r="V483" s="14"/>
      <c r="W483" s="14"/>
      <c r="X483" s="16"/>
    </row>
    <row r="484" spans="1:24" x14ac:dyDescent="0.15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4"/>
      <c r="M484" s="14"/>
      <c r="N484" s="18"/>
      <c r="O484" s="18"/>
      <c r="P484" s="18"/>
      <c r="Q484" s="18"/>
      <c r="R484" s="18"/>
      <c r="S484" s="18"/>
      <c r="T484" s="14"/>
      <c r="U484" s="14"/>
      <c r="V484" s="14"/>
      <c r="W484" s="14"/>
      <c r="X484" s="16"/>
    </row>
    <row r="485" spans="1:24" x14ac:dyDescent="0.15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4"/>
      <c r="M485" s="14"/>
      <c r="N485" s="18"/>
      <c r="O485" s="18"/>
      <c r="P485" s="18"/>
      <c r="Q485" s="18"/>
      <c r="R485" s="18"/>
      <c r="S485" s="18"/>
      <c r="T485" s="14"/>
      <c r="U485" s="14"/>
      <c r="V485" s="14"/>
      <c r="W485" s="14"/>
      <c r="X485" s="16"/>
    </row>
    <row r="486" spans="1:24" x14ac:dyDescent="0.15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4"/>
      <c r="M486" s="14"/>
      <c r="N486" s="18"/>
      <c r="O486" s="18"/>
      <c r="P486" s="18"/>
      <c r="Q486" s="18"/>
      <c r="R486" s="18"/>
      <c r="S486" s="18"/>
      <c r="T486" s="14"/>
      <c r="U486" s="14"/>
      <c r="V486" s="14"/>
      <c r="W486" s="14"/>
      <c r="X486" s="16"/>
    </row>
    <row r="487" spans="1:24" x14ac:dyDescent="0.15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4"/>
      <c r="M487" s="14"/>
      <c r="N487" s="18"/>
      <c r="O487" s="18"/>
      <c r="P487" s="18"/>
      <c r="Q487" s="18"/>
      <c r="R487" s="18"/>
      <c r="S487" s="18"/>
      <c r="T487" s="14"/>
      <c r="U487" s="14"/>
      <c r="V487" s="14"/>
      <c r="W487" s="14"/>
      <c r="X487" s="16"/>
    </row>
    <row r="488" spans="1:24" x14ac:dyDescent="0.15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3"/>
      <c r="M488" s="3"/>
      <c r="N488" s="27"/>
      <c r="O488" s="27"/>
      <c r="P488" s="27"/>
      <c r="Q488" s="27"/>
      <c r="R488" s="27"/>
      <c r="S488" s="27"/>
      <c r="T488" s="3"/>
      <c r="U488" s="3"/>
      <c r="V488" s="3"/>
      <c r="W488" s="3"/>
      <c r="X488" s="16"/>
    </row>
    <row r="489" spans="1:24" x14ac:dyDescent="0.15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3"/>
      <c r="M489" s="3"/>
      <c r="N489" s="27"/>
      <c r="O489" s="27"/>
      <c r="P489" s="27"/>
      <c r="Q489" s="27"/>
      <c r="R489" s="27"/>
      <c r="S489" s="27"/>
      <c r="T489" s="3"/>
      <c r="U489" s="3"/>
      <c r="V489" s="3"/>
      <c r="W489" s="3"/>
      <c r="X489" s="16"/>
    </row>
    <row r="490" spans="1:24" x14ac:dyDescent="0.15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3"/>
      <c r="M490" s="3"/>
      <c r="N490" s="27"/>
      <c r="O490" s="27"/>
      <c r="P490" s="27"/>
      <c r="Q490" s="27"/>
      <c r="R490" s="27"/>
      <c r="S490" s="27"/>
      <c r="T490" s="3"/>
      <c r="U490" s="3"/>
      <c r="V490" s="3"/>
      <c r="W490" s="3"/>
      <c r="X490" s="16"/>
    </row>
    <row r="491" spans="1:24" x14ac:dyDescent="0.15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3"/>
      <c r="M491" s="3"/>
      <c r="N491" s="27"/>
      <c r="O491" s="27"/>
      <c r="P491" s="27"/>
      <c r="Q491" s="27"/>
      <c r="R491" s="27"/>
      <c r="S491" s="27"/>
      <c r="T491" s="3"/>
      <c r="U491" s="3"/>
      <c r="V491" s="3"/>
      <c r="W491" s="3"/>
      <c r="X491" s="17"/>
    </row>
    <row r="492" spans="1:24" x14ac:dyDescent="0.15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3"/>
      <c r="M492" s="3"/>
      <c r="N492" s="27"/>
      <c r="O492" s="27"/>
      <c r="P492" s="27"/>
      <c r="Q492" s="27"/>
      <c r="R492" s="27"/>
      <c r="S492" s="27"/>
      <c r="T492" s="3"/>
      <c r="U492" s="3"/>
      <c r="V492" s="3"/>
      <c r="W492" s="3"/>
      <c r="X492" s="17"/>
    </row>
    <row r="493" spans="1:24" x14ac:dyDescent="0.15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3"/>
      <c r="M493" s="3"/>
      <c r="N493" s="27"/>
      <c r="O493" s="27"/>
      <c r="P493" s="27"/>
      <c r="Q493" s="27"/>
      <c r="R493" s="27"/>
      <c r="S493" s="27"/>
      <c r="T493" s="3"/>
      <c r="U493" s="3"/>
      <c r="V493" s="3"/>
      <c r="W493" s="3"/>
      <c r="X493" s="26"/>
    </row>
    <row r="494" spans="1:24" x14ac:dyDescent="0.15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3"/>
      <c r="M494" s="3"/>
      <c r="N494" s="27"/>
      <c r="O494" s="27"/>
      <c r="P494" s="27"/>
      <c r="Q494" s="27"/>
      <c r="R494" s="27"/>
      <c r="S494" s="27"/>
      <c r="T494" s="3"/>
      <c r="U494" s="3"/>
      <c r="V494" s="3"/>
      <c r="W494" s="3"/>
      <c r="X494" s="16"/>
    </row>
    <row r="495" spans="1:24" x14ac:dyDescent="0.15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3"/>
      <c r="M495" s="3"/>
      <c r="N495" s="27"/>
      <c r="O495" s="27"/>
      <c r="P495" s="27"/>
      <c r="Q495" s="27"/>
      <c r="R495" s="27"/>
      <c r="S495" s="27"/>
      <c r="T495" s="3"/>
      <c r="U495" s="3"/>
      <c r="V495" s="3"/>
      <c r="W495" s="3"/>
      <c r="X495" s="16"/>
    </row>
    <row r="496" spans="1:24" x14ac:dyDescent="0.15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3"/>
      <c r="M496" s="3"/>
      <c r="N496" s="27"/>
      <c r="O496" s="27"/>
      <c r="P496" s="27"/>
      <c r="Q496" s="27"/>
      <c r="R496" s="27"/>
      <c r="S496" s="27"/>
      <c r="T496" s="3"/>
      <c r="U496" s="3"/>
      <c r="V496" s="3"/>
      <c r="W496" s="3"/>
      <c r="X496" s="16"/>
    </row>
    <row r="497" spans="1:24" x14ac:dyDescent="0.15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3"/>
      <c r="M497" s="3"/>
      <c r="N497" s="27"/>
      <c r="O497" s="27"/>
      <c r="P497" s="27"/>
      <c r="Q497" s="27"/>
      <c r="R497" s="27"/>
      <c r="S497" s="27"/>
      <c r="T497" s="3"/>
      <c r="U497" s="3"/>
      <c r="V497" s="3"/>
      <c r="W497" s="3"/>
      <c r="X497" s="16"/>
    </row>
    <row r="498" spans="1:24" x14ac:dyDescent="0.15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3"/>
      <c r="M498" s="3"/>
      <c r="N498" s="27"/>
      <c r="O498" s="27"/>
      <c r="P498" s="27"/>
      <c r="Q498" s="27"/>
      <c r="R498" s="27"/>
      <c r="S498" s="27"/>
      <c r="T498" s="3"/>
      <c r="U498" s="3"/>
      <c r="V498" s="3"/>
      <c r="W498" s="3"/>
      <c r="X498" s="16"/>
    </row>
    <row r="499" spans="1:24" x14ac:dyDescent="0.15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3"/>
      <c r="M499" s="3"/>
      <c r="N499" s="27"/>
      <c r="O499" s="27"/>
      <c r="P499" s="27"/>
      <c r="Q499" s="27"/>
      <c r="R499" s="27"/>
      <c r="S499" s="27"/>
      <c r="T499" s="3"/>
      <c r="U499" s="3"/>
      <c r="V499" s="3"/>
      <c r="W499" s="3"/>
      <c r="X499" s="16"/>
    </row>
    <row r="500" spans="1:24" x14ac:dyDescent="0.15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3"/>
      <c r="M500" s="3"/>
      <c r="N500" s="27"/>
      <c r="O500" s="27"/>
      <c r="P500" s="27"/>
      <c r="Q500" s="27"/>
      <c r="R500" s="27"/>
      <c r="S500" s="27"/>
      <c r="T500" s="3"/>
      <c r="U500" s="3"/>
      <c r="V500" s="3"/>
      <c r="W500" s="3"/>
      <c r="X500" s="16"/>
    </row>
    <row r="501" spans="1:24" x14ac:dyDescent="0.15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3"/>
      <c r="M501" s="3"/>
      <c r="N501" s="27"/>
      <c r="O501" s="27"/>
      <c r="P501" s="27"/>
      <c r="Q501" s="27"/>
      <c r="R501" s="27"/>
      <c r="S501" s="27"/>
      <c r="T501" s="3"/>
      <c r="U501" s="3"/>
      <c r="V501" s="3"/>
      <c r="W501" s="3"/>
      <c r="X501" s="16"/>
    </row>
    <row r="502" spans="1:24" x14ac:dyDescent="0.15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3"/>
      <c r="M502" s="3"/>
      <c r="N502" s="27"/>
      <c r="O502" s="27"/>
      <c r="P502" s="27"/>
      <c r="Q502" s="27"/>
      <c r="R502" s="27"/>
      <c r="S502" s="27"/>
      <c r="T502" s="3"/>
      <c r="U502" s="3"/>
      <c r="V502" s="3"/>
      <c r="W502" s="3"/>
      <c r="X502" s="16"/>
    </row>
    <row r="503" spans="1:24" x14ac:dyDescent="0.15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3"/>
      <c r="M503" s="3"/>
      <c r="N503" s="27"/>
      <c r="O503" s="27"/>
      <c r="P503" s="27"/>
      <c r="Q503" s="27"/>
      <c r="R503" s="27"/>
      <c r="S503" s="27"/>
      <c r="T503" s="3"/>
      <c r="U503" s="3"/>
      <c r="V503" s="3"/>
      <c r="W503" s="3"/>
      <c r="X503" s="16"/>
    </row>
    <row r="504" spans="1:24" x14ac:dyDescent="0.15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3"/>
      <c r="M504" s="3"/>
      <c r="N504" s="27"/>
      <c r="O504" s="27"/>
      <c r="P504" s="27"/>
      <c r="Q504" s="27"/>
      <c r="R504" s="27"/>
      <c r="S504" s="27"/>
      <c r="T504" s="3"/>
      <c r="U504" s="3"/>
      <c r="V504" s="3"/>
      <c r="W504" s="3"/>
      <c r="X504" s="16"/>
    </row>
    <row r="505" spans="1:24" x14ac:dyDescent="0.15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3"/>
      <c r="M505" s="3"/>
      <c r="N505" s="27"/>
      <c r="O505" s="27"/>
      <c r="P505" s="27"/>
      <c r="Q505" s="27"/>
      <c r="R505" s="27"/>
      <c r="S505" s="27"/>
      <c r="T505" s="3"/>
      <c r="U505" s="3"/>
      <c r="V505" s="3"/>
      <c r="W505" s="3"/>
      <c r="X505" s="16"/>
    </row>
    <row r="506" spans="1:24" x14ac:dyDescent="0.15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3"/>
      <c r="M506" s="3"/>
      <c r="N506" s="27"/>
      <c r="O506" s="27"/>
      <c r="P506" s="27"/>
      <c r="Q506" s="27"/>
      <c r="R506" s="27"/>
      <c r="S506" s="27"/>
      <c r="T506" s="3"/>
      <c r="U506" s="3"/>
      <c r="V506" s="3"/>
      <c r="W506" s="3"/>
      <c r="X506" s="16"/>
    </row>
    <row r="507" spans="1:24" x14ac:dyDescent="0.15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3"/>
      <c r="M507" s="3"/>
      <c r="N507" s="27"/>
      <c r="O507" s="27"/>
      <c r="P507" s="27"/>
      <c r="Q507" s="27"/>
      <c r="R507" s="27"/>
      <c r="S507" s="27"/>
      <c r="T507" s="3"/>
      <c r="U507" s="3"/>
      <c r="V507" s="3"/>
      <c r="W507" s="3"/>
      <c r="X507" s="16"/>
    </row>
    <row r="508" spans="1:24" x14ac:dyDescent="0.15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3"/>
      <c r="M508" s="3"/>
      <c r="N508" s="27"/>
      <c r="O508" s="27"/>
      <c r="P508" s="27"/>
      <c r="Q508" s="27"/>
      <c r="R508" s="27"/>
      <c r="S508" s="27"/>
      <c r="T508" s="3"/>
      <c r="U508" s="3"/>
      <c r="V508" s="3"/>
      <c r="W508" s="3"/>
      <c r="X508" s="26"/>
    </row>
    <row r="509" spans="1:24" x14ac:dyDescent="0.15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3"/>
      <c r="M509" s="3"/>
      <c r="N509" s="27"/>
      <c r="O509" s="27"/>
      <c r="P509" s="27"/>
      <c r="Q509" s="27"/>
      <c r="R509" s="27"/>
      <c r="S509" s="27"/>
      <c r="T509" s="3"/>
      <c r="U509" s="3"/>
      <c r="V509" s="3"/>
      <c r="W509" s="3"/>
      <c r="X509" s="26"/>
    </row>
    <row r="510" spans="1:24" x14ac:dyDescent="0.15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3"/>
      <c r="M510" s="3"/>
      <c r="N510" s="27"/>
      <c r="O510" s="27"/>
      <c r="P510" s="27"/>
      <c r="Q510" s="27"/>
      <c r="R510" s="27"/>
      <c r="S510" s="27"/>
      <c r="T510" s="3"/>
      <c r="U510" s="3"/>
      <c r="V510" s="3"/>
      <c r="W510" s="3"/>
      <c r="X510" s="26"/>
    </row>
    <row r="511" spans="1:24" x14ac:dyDescent="0.15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3"/>
      <c r="M511" s="3"/>
      <c r="N511" s="27"/>
      <c r="O511" s="27"/>
      <c r="P511" s="27"/>
      <c r="Q511" s="27"/>
      <c r="R511" s="27"/>
      <c r="S511" s="27"/>
      <c r="T511" s="3"/>
      <c r="U511" s="3"/>
      <c r="V511" s="3"/>
      <c r="W511" s="3"/>
      <c r="X511" s="26"/>
    </row>
    <row r="512" spans="1:24" x14ac:dyDescent="0.15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3"/>
      <c r="M512" s="3"/>
      <c r="N512" s="27"/>
      <c r="O512" s="27"/>
      <c r="P512" s="27"/>
      <c r="Q512" s="27"/>
      <c r="R512" s="27"/>
      <c r="S512" s="27"/>
      <c r="T512" s="3"/>
      <c r="U512" s="3"/>
      <c r="V512" s="3"/>
      <c r="W512" s="3"/>
      <c r="X512" s="26"/>
    </row>
    <row r="513" spans="1:24" x14ac:dyDescent="0.15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X513" s="26"/>
    </row>
    <row r="514" spans="1:24" x14ac:dyDescent="0.15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X514" s="26"/>
    </row>
    <row r="515" spans="1:24" x14ac:dyDescent="0.15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X515" s="26"/>
    </row>
    <row r="516" spans="1:24" x14ac:dyDescent="0.15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X516" s="26"/>
    </row>
    <row r="517" spans="1:24" x14ac:dyDescent="0.15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X517" s="26"/>
    </row>
    <row r="518" spans="1:24" x14ac:dyDescent="0.15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X518" s="26"/>
    </row>
    <row r="519" spans="1:24" x14ac:dyDescent="0.15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X519" s="26"/>
    </row>
    <row r="520" spans="1:24" x14ac:dyDescent="0.15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X520" s="26"/>
    </row>
    <row r="521" spans="1:24" x14ac:dyDescent="0.15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X521" s="26"/>
    </row>
    <row r="522" spans="1:24" x14ac:dyDescent="0.15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X522" s="26"/>
    </row>
    <row r="523" spans="1:24" x14ac:dyDescent="0.15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X523" s="26"/>
    </row>
    <row r="524" spans="1:24" x14ac:dyDescent="0.15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X524" s="26"/>
    </row>
    <row r="525" spans="1:24" x14ac:dyDescent="0.15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X525" s="26"/>
    </row>
    <row r="526" spans="1:24" x14ac:dyDescent="0.15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X526" s="26"/>
    </row>
    <row r="527" spans="1:24" x14ac:dyDescent="0.15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X527" s="26"/>
    </row>
    <row r="528" spans="1:24" x14ac:dyDescent="0.15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X528" s="26"/>
    </row>
    <row r="529" spans="1:24" x14ac:dyDescent="0.15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X529" s="26"/>
    </row>
    <row r="530" spans="1:24" x14ac:dyDescent="0.15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X530" s="26"/>
    </row>
    <row r="531" spans="1:24" x14ac:dyDescent="0.15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X531" s="26"/>
    </row>
    <row r="532" spans="1:24" x14ac:dyDescent="0.15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X532" s="26"/>
    </row>
    <row r="533" spans="1:24" x14ac:dyDescent="0.15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</row>
  </sheetData>
  <phoneticPr fontId="18"/>
  <dataValidations count="2">
    <dataValidation type="list" allowBlank="1" showInputMessage="1" showErrorMessage="1" sqref="G22 I24 J39">
      <formula1>$N$3:$N$16</formula1>
    </dataValidation>
    <dataValidation type="list" allowBlank="1" showInputMessage="1" showErrorMessage="1" promptTitle="公道止水栓の選択" prompt="公道止水栓の種類をプルダウンリストから選択してください" sqref="A103">
      <formula1>$N$106:$N$107</formula1>
    </dataValidation>
  </dataValidations>
  <pageMargins left="0.74803149606299213" right="0.74803149606299213" top="0.98425196850393704" bottom="0.98425196850393704" header="0.51181102362204722" footer="0.51181102362204722"/>
  <pageSetup paperSize="9" scale="57" orientation="portrait" r:id="rId1"/>
  <headerFooter alignWithMargins="0"/>
  <rowBreaks count="2" manualBreakCount="2">
    <brk id="54" max="11" man="1"/>
    <brk id="132" max="11" man="1"/>
  </rowBreaks>
  <ignoredErrors>
    <ignoredError sqref="B61:B63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1"/>
  <sheetViews>
    <sheetView view="pageBreakPreview" topLeftCell="A118" zoomScale="70" zoomScaleNormal="70" zoomScaleSheetLayoutView="70" workbookViewId="0">
      <selection activeCell="E135" sqref="E135"/>
    </sheetView>
  </sheetViews>
  <sheetFormatPr defaultRowHeight="17.25" outlineLevelCol="1" x14ac:dyDescent="0.15"/>
  <cols>
    <col min="1" max="11" width="12.5" style="41" customWidth="1"/>
    <col min="12" max="13" width="12.5" style="4" customWidth="1"/>
    <col min="14" max="17" width="12.5" style="25" customWidth="1" outlineLevel="1"/>
    <col min="18" max="19" width="12.5" style="25" customWidth="1"/>
    <col min="20" max="23" width="12.5" style="4" customWidth="1"/>
    <col min="24" max="24" width="12.5" style="41" customWidth="1"/>
    <col min="25" max="28" width="12.5" style="4" customWidth="1"/>
    <col min="29" max="29" width="9" style="2"/>
    <col min="30" max="33" width="12.25" style="2" customWidth="1"/>
    <col min="34" max="16384" width="9" style="2"/>
  </cols>
  <sheetData>
    <row r="1" spans="1:33" ht="17.25" customHeight="1" x14ac:dyDescent="0.15">
      <c r="A1" s="210" t="s">
        <v>120</v>
      </c>
      <c r="B1" s="211"/>
      <c r="C1" s="212"/>
      <c r="D1" s="4"/>
      <c r="F1" s="4"/>
      <c r="G1" s="4"/>
      <c r="H1" s="4"/>
      <c r="I1" s="135"/>
      <c r="J1" s="5" t="s">
        <v>169</v>
      </c>
      <c r="K1" s="5"/>
      <c r="N1" s="4" t="s">
        <v>23</v>
      </c>
      <c r="O1" s="4"/>
      <c r="P1" s="4"/>
      <c r="Q1" s="4"/>
      <c r="R1" s="4" t="s">
        <v>234</v>
      </c>
    </row>
    <row r="2" spans="1:33" ht="17.25" customHeight="1" x14ac:dyDescent="0.15">
      <c r="A2" s="213" t="s">
        <v>121</v>
      </c>
      <c r="B2" s="214"/>
      <c r="C2" s="215"/>
      <c r="D2" s="5"/>
      <c r="F2" s="5"/>
      <c r="G2" s="5"/>
      <c r="H2" s="5"/>
      <c r="I2" s="258"/>
      <c r="J2" s="5" t="s">
        <v>170</v>
      </c>
      <c r="K2" s="5"/>
      <c r="N2" s="9" t="s">
        <v>0</v>
      </c>
      <c r="O2" s="10" t="s">
        <v>150</v>
      </c>
      <c r="P2" s="11" t="s">
        <v>151</v>
      </c>
      <c r="Q2" s="42" t="s">
        <v>4</v>
      </c>
      <c r="AB2" s="5"/>
    </row>
    <row r="3" spans="1:33" ht="17.25" customHeight="1" x14ac:dyDescent="0.15">
      <c r="A3" s="6"/>
      <c r="B3" s="6"/>
      <c r="C3" s="6"/>
      <c r="D3" s="5"/>
      <c r="F3" s="5"/>
      <c r="G3" s="5"/>
      <c r="H3" s="5"/>
      <c r="I3" s="5"/>
      <c r="J3" s="5"/>
      <c r="K3" s="5"/>
      <c r="N3" s="12" t="s">
        <v>116</v>
      </c>
      <c r="O3" s="13">
        <v>12</v>
      </c>
      <c r="P3" s="13" t="s">
        <v>152</v>
      </c>
      <c r="Q3" s="42">
        <v>0.8</v>
      </c>
      <c r="AB3" s="5"/>
    </row>
    <row r="4" spans="1:33" ht="17.25" customHeight="1" x14ac:dyDescent="0.15">
      <c r="A4" s="41" t="s">
        <v>203</v>
      </c>
      <c r="B4" s="6"/>
      <c r="C4" s="6"/>
      <c r="D4" s="5"/>
      <c r="F4" s="5"/>
      <c r="G4" s="5"/>
      <c r="H4" s="5"/>
      <c r="I4" s="5"/>
      <c r="J4" s="5"/>
      <c r="K4" s="5"/>
      <c r="N4" s="12" t="s">
        <v>117</v>
      </c>
      <c r="O4" s="13">
        <v>12</v>
      </c>
      <c r="P4" s="13" t="s">
        <v>152</v>
      </c>
      <c r="Q4" s="42">
        <v>0.8</v>
      </c>
      <c r="AB4" s="5"/>
      <c r="AD4" s="132"/>
      <c r="AE4" s="133"/>
      <c r="AF4" s="134"/>
      <c r="AG4" s="4"/>
    </row>
    <row r="5" spans="1:33" ht="17.25" customHeight="1" x14ac:dyDescent="0.15">
      <c r="A5" s="41" t="s">
        <v>204</v>
      </c>
      <c r="B5" s="6"/>
      <c r="C5" s="6"/>
      <c r="D5" s="5"/>
      <c r="F5" s="5"/>
      <c r="G5" s="5"/>
      <c r="H5" s="5"/>
      <c r="I5" s="5"/>
      <c r="J5" s="5"/>
      <c r="K5" s="5"/>
      <c r="N5" s="12" t="s">
        <v>153</v>
      </c>
      <c r="O5" s="13">
        <v>8</v>
      </c>
      <c r="P5" s="13">
        <v>13</v>
      </c>
      <c r="Q5" s="42">
        <v>0.4</v>
      </c>
      <c r="AB5" s="5"/>
      <c r="AD5" s="132"/>
      <c r="AE5" s="133"/>
      <c r="AF5" s="134"/>
      <c r="AG5" s="4"/>
    </row>
    <row r="6" spans="1:33" ht="17.25" customHeight="1" x14ac:dyDescent="0.15">
      <c r="A6" s="6" t="s">
        <v>205</v>
      </c>
      <c r="B6" s="6"/>
      <c r="C6" s="6"/>
      <c r="D6" s="5"/>
      <c r="F6" s="5"/>
      <c r="G6" s="5"/>
      <c r="H6" s="5"/>
      <c r="I6" s="5"/>
      <c r="J6" s="5"/>
      <c r="K6" s="5"/>
      <c r="N6" s="12" t="s">
        <v>154</v>
      </c>
      <c r="O6" s="13">
        <v>8</v>
      </c>
      <c r="P6" s="13">
        <v>13</v>
      </c>
      <c r="Q6" s="42">
        <v>0.4</v>
      </c>
      <c r="AB6" s="5"/>
      <c r="AD6" s="132"/>
      <c r="AE6" s="133"/>
      <c r="AF6" s="134"/>
      <c r="AG6" s="4"/>
    </row>
    <row r="7" spans="1:33" ht="17.25" customHeight="1" x14ac:dyDescent="0.15">
      <c r="A7" s="6" t="s">
        <v>206</v>
      </c>
      <c r="B7" s="6"/>
      <c r="C7" s="6"/>
      <c r="D7" s="5"/>
      <c r="F7" s="5"/>
      <c r="G7" s="5"/>
      <c r="H7" s="5"/>
      <c r="I7" s="5"/>
      <c r="J7" s="5"/>
      <c r="K7" s="5"/>
      <c r="N7" s="12" t="s">
        <v>155</v>
      </c>
      <c r="O7" s="13">
        <v>5</v>
      </c>
      <c r="P7" s="13">
        <v>13</v>
      </c>
      <c r="Q7" s="42">
        <v>0.25</v>
      </c>
      <c r="AB7" s="5"/>
    </row>
    <row r="8" spans="1:33" ht="17.25" customHeight="1" x14ac:dyDescent="0.15">
      <c r="A8" s="41" t="s">
        <v>207</v>
      </c>
      <c r="B8" s="8"/>
      <c r="C8" s="8"/>
      <c r="D8" s="5"/>
      <c r="F8" s="5"/>
      <c r="G8" s="5"/>
      <c r="H8" s="5"/>
      <c r="I8" s="5"/>
      <c r="J8" s="5"/>
      <c r="K8" s="5"/>
      <c r="N8" s="12" t="s">
        <v>156</v>
      </c>
      <c r="O8" s="13">
        <v>15</v>
      </c>
      <c r="P8" s="13" t="s">
        <v>152</v>
      </c>
      <c r="Q8" s="42">
        <v>1.3</v>
      </c>
      <c r="AB8" s="5"/>
    </row>
    <row r="9" spans="1:33" ht="17.25" customHeight="1" x14ac:dyDescent="0.15">
      <c r="A9" s="41" t="s">
        <v>208</v>
      </c>
      <c r="D9" s="7"/>
      <c r="F9" s="7"/>
      <c r="G9" s="7"/>
      <c r="H9" s="7"/>
      <c r="I9" s="7"/>
      <c r="J9" s="7"/>
      <c r="K9" s="7"/>
      <c r="N9" s="12" t="s">
        <v>157</v>
      </c>
      <c r="O9" s="13">
        <v>12</v>
      </c>
      <c r="P9" s="13">
        <v>13</v>
      </c>
      <c r="Q9" s="42">
        <v>0.8</v>
      </c>
      <c r="AB9" s="5"/>
    </row>
    <row r="10" spans="1:33" ht="17.25" customHeight="1" x14ac:dyDescent="0.15">
      <c r="A10" s="41" t="s">
        <v>218</v>
      </c>
      <c r="D10" s="7"/>
      <c r="G10" s="7"/>
      <c r="H10" s="7"/>
      <c r="I10" s="7"/>
      <c r="J10" s="7"/>
      <c r="K10" s="7"/>
      <c r="N10" s="12" t="s">
        <v>158</v>
      </c>
      <c r="O10" s="13">
        <v>15</v>
      </c>
      <c r="P10" s="13">
        <v>13</v>
      </c>
      <c r="Q10" s="42">
        <v>1.3</v>
      </c>
      <c r="AB10" s="8"/>
    </row>
    <row r="11" spans="1:33" ht="17.25" customHeight="1" x14ac:dyDescent="0.15">
      <c r="A11" s="41" t="s">
        <v>210</v>
      </c>
      <c r="D11" s="6"/>
      <c r="G11" s="6"/>
      <c r="H11" s="6"/>
      <c r="I11" s="6"/>
      <c r="J11" s="6"/>
      <c r="K11" s="6"/>
      <c r="N11" s="12" t="s">
        <v>159</v>
      </c>
      <c r="O11" s="13">
        <v>12</v>
      </c>
      <c r="P11" s="13">
        <v>13</v>
      </c>
      <c r="Q11" s="42">
        <v>0.8</v>
      </c>
      <c r="AB11" s="5"/>
    </row>
    <row r="12" spans="1:33" ht="17.25" customHeight="1" x14ac:dyDescent="0.15">
      <c r="A12" s="41" t="s">
        <v>211</v>
      </c>
      <c r="D12" s="6"/>
      <c r="F12" s="6"/>
      <c r="G12" s="6"/>
      <c r="H12" s="6"/>
      <c r="I12" s="6"/>
      <c r="J12" s="6"/>
      <c r="K12" s="6"/>
      <c r="N12" s="12" t="s">
        <v>160</v>
      </c>
      <c r="O12" s="13">
        <v>70</v>
      </c>
      <c r="P12" s="13">
        <v>25</v>
      </c>
      <c r="Q12" s="42" t="s">
        <v>70</v>
      </c>
      <c r="AB12" s="5"/>
    </row>
    <row r="13" spans="1:33" ht="17.25" customHeight="1" x14ac:dyDescent="0.15">
      <c r="A13" s="41" t="s">
        <v>212</v>
      </c>
      <c r="D13" s="6"/>
      <c r="F13" s="6"/>
      <c r="G13" s="6"/>
      <c r="H13" s="6"/>
      <c r="I13" s="6"/>
      <c r="J13" s="6"/>
      <c r="K13" s="6"/>
      <c r="N13" s="12" t="s">
        <v>161</v>
      </c>
      <c r="O13" s="13">
        <v>20</v>
      </c>
      <c r="P13" s="13" t="s">
        <v>152</v>
      </c>
      <c r="Q13" s="42">
        <v>2.1</v>
      </c>
      <c r="AB13" s="5"/>
    </row>
    <row r="14" spans="1:33" ht="17.25" customHeight="1" x14ac:dyDescent="0.15">
      <c r="A14" s="41" t="s">
        <v>220</v>
      </c>
      <c r="K14" s="6"/>
      <c r="N14" s="12" t="s">
        <v>163</v>
      </c>
      <c r="O14" s="13">
        <v>30</v>
      </c>
      <c r="P14" s="13" t="s">
        <v>164</v>
      </c>
      <c r="Q14" s="42" t="s">
        <v>70</v>
      </c>
      <c r="AB14" s="5"/>
    </row>
    <row r="15" spans="1:33" ht="17.25" customHeight="1" x14ac:dyDescent="0.15">
      <c r="N15" s="12" t="s">
        <v>165</v>
      </c>
      <c r="O15" s="13">
        <v>130</v>
      </c>
      <c r="P15" s="13" t="s">
        <v>166</v>
      </c>
      <c r="Q15" s="42" t="s">
        <v>70</v>
      </c>
      <c r="AB15" s="5"/>
    </row>
    <row r="16" spans="1:33" ht="17.25" customHeight="1" x14ac:dyDescent="0.15">
      <c r="N16" s="12" t="s">
        <v>167</v>
      </c>
      <c r="O16" s="13">
        <v>35</v>
      </c>
      <c r="P16" s="13" t="s">
        <v>164</v>
      </c>
      <c r="Q16" s="42" t="s">
        <v>70</v>
      </c>
      <c r="AB16" s="5"/>
    </row>
    <row r="17" spans="1:29" ht="17.25" customHeight="1" x14ac:dyDescent="0.15">
      <c r="N17" s="12" t="s">
        <v>168</v>
      </c>
      <c r="O17" s="13"/>
      <c r="P17" s="13"/>
      <c r="Q17" s="42"/>
      <c r="AB17" s="5"/>
    </row>
    <row r="18" spans="1:29" ht="17.25" customHeight="1" x14ac:dyDescent="0.15">
      <c r="N18" s="12" t="s">
        <v>168</v>
      </c>
      <c r="O18" s="13"/>
      <c r="P18" s="13"/>
      <c r="Q18" s="42"/>
      <c r="AB18" s="5"/>
    </row>
    <row r="19" spans="1:29" ht="17.25" customHeight="1" x14ac:dyDescent="0.15">
      <c r="AB19" s="7"/>
    </row>
    <row r="20" spans="1:29" ht="17.25" customHeight="1" x14ac:dyDescent="0.15">
      <c r="AB20" s="7"/>
    </row>
    <row r="21" spans="1:29" ht="17.25" customHeight="1" x14ac:dyDescent="0.15">
      <c r="AB21" s="7"/>
    </row>
    <row r="22" spans="1:29" s="4" customFormat="1" ht="17.25" customHeight="1" x14ac:dyDescent="0.15">
      <c r="AB22" s="7"/>
      <c r="AC22" s="2"/>
    </row>
    <row r="23" spans="1:29" ht="17.25" customHeight="1" x14ac:dyDescent="0.15">
      <c r="AB23" s="7"/>
    </row>
    <row r="24" spans="1:29" ht="17.25" customHeight="1" x14ac:dyDescent="0.15">
      <c r="AB24" s="7"/>
    </row>
    <row r="25" spans="1:29" ht="17.25" customHeight="1" x14ac:dyDescent="0.15">
      <c r="AB25" s="7"/>
    </row>
    <row r="26" spans="1:29" ht="17.25" customHeight="1" x14ac:dyDescent="0.15">
      <c r="AB26" s="7"/>
    </row>
    <row r="27" spans="1:29" s="4" customFormat="1" ht="17.25" customHeight="1" x14ac:dyDescent="0.15">
      <c r="A27" s="6"/>
      <c r="B27" s="41"/>
      <c r="C27" s="41"/>
      <c r="D27" s="41"/>
      <c r="E27" s="41"/>
      <c r="F27" s="41"/>
      <c r="G27" s="260" t="s">
        <v>79</v>
      </c>
      <c r="H27" s="248"/>
      <c r="I27" s="6"/>
      <c r="J27" s="6"/>
      <c r="K27" s="6"/>
      <c r="AB27" s="7"/>
      <c r="AC27" s="2"/>
    </row>
    <row r="28" spans="1:29" ht="17.25" customHeight="1" x14ac:dyDescent="0.15">
      <c r="A28" s="6"/>
      <c r="F28" s="6"/>
      <c r="G28" s="216"/>
      <c r="H28" s="6"/>
      <c r="I28" s="6"/>
      <c r="J28" s="6"/>
      <c r="K28" s="6"/>
      <c r="AB28" s="16"/>
    </row>
    <row r="29" spans="1:29" ht="17.25" customHeight="1" x14ac:dyDescent="0.15">
      <c r="A29" s="6"/>
      <c r="F29" s="6"/>
      <c r="G29" s="216"/>
      <c r="H29" s="217" t="s">
        <v>213</v>
      </c>
      <c r="I29" s="260" t="s">
        <v>116</v>
      </c>
      <c r="J29" s="248"/>
      <c r="K29" s="6"/>
      <c r="AB29" s="16"/>
    </row>
    <row r="30" spans="1:29" ht="17.25" customHeight="1" x14ac:dyDescent="0.15">
      <c r="A30" s="8"/>
      <c r="F30" s="6"/>
      <c r="G30" s="216"/>
      <c r="H30" s="8"/>
      <c r="I30" s="219"/>
      <c r="J30" s="8"/>
      <c r="K30" s="8"/>
      <c r="AB30" s="16"/>
    </row>
    <row r="31" spans="1:29" ht="17.25" customHeight="1" x14ac:dyDescent="0.15">
      <c r="F31" s="8"/>
      <c r="G31" s="253" t="s">
        <v>130</v>
      </c>
      <c r="I31" s="220"/>
      <c r="J31" s="217"/>
      <c r="AB31" s="16"/>
    </row>
    <row r="32" spans="1:29" ht="17.25" customHeight="1" x14ac:dyDescent="0.15">
      <c r="F32" s="234" t="s">
        <v>214</v>
      </c>
      <c r="G32" s="221"/>
      <c r="H32" s="41" t="s">
        <v>201</v>
      </c>
      <c r="I32" s="220"/>
      <c r="AB32" s="16"/>
    </row>
    <row r="33" spans="1:33" ht="17.25" customHeight="1" x14ac:dyDescent="0.15">
      <c r="E33" s="4"/>
      <c r="F33" s="221"/>
      <c r="I33" s="261" t="s">
        <v>131</v>
      </c>
      <c r="AB33" s="16"/>
    </row>
    <row r="34" spans="1:33" ht="17.25" customHeight="1" x14ac:dyDescent="0.15">
      <c r="A34" s="4"/>
      <c r="B34" s="4"/>
      <c r="C34" s="4"/>
      <c r="D34" s="4"/>
      <c r="E34" s="234" t="s">
        <v>215</v>
      </c>
      <c r="F34" s="222"/>
      <c r="G34" s="254" t="s">
        <v>132</v>
      </c>
      <c r="I34" s="221"/>
      <c r="K34" s="4"/>
      <c r="AB34" s="16"/>
    </row>
    <row r="35" spans="1:33" ht="17.25" customHeight="1" x14ac:dyDescent="0.15">
      <c r="F35" s="221"/>
      <c r="G35" s="222"/>
      <c r="H35" s="221"/>
      <c r="AB35" s="7"/>
    </row>
    <row r="36" spans="1:33" ht="17.25" customHeight="1" x14ac:dyDescent="0.15">
      <c r="E36" s="221"/>
      <c r="AB36" s="7"/>
      <c r="AD36" s="20"/>
      <c r="AE36" s="21"/>
      <c r="AF36" s="21"/>
    </row>
    <row r="37" spans="1:33" ht="17.25" customHeight="1" x14ac:dyDescent="0.15">
      <c r="E37" s="238"/>
      <c r="AB37" s="16"/>
    </row>
    <row r="38" spans="1:33" ht="17.25" customHeight="1" x14ac:dyDescent="0.15">
      <c r="E38" s="238"/>
      <c r="AB38" s="7"/>
      <c r="AD38" s="4"/>
      <c r="AE38" s="4"/>
      <c r="AF38" s="4"/>
      <c r="AG38" s="4"/>
    </row>
    <row r="39" spans="1:33" s="4" customFormat="1" ht="17.25" customHeight="1" x14ac:dyDescent="0.15">
      <c r="E39" s="246"/>
      <c r="AB39" s="7"/>
      <c r="AC39" s="2"/>
      <c r="AD39" s="2"/>
      <c r="AE39" s="2"/>
      <c r="AF39" s="2"/>
      <c r="AG39" s="2"/>
    </row>
    <row r="40" spans="1:33" ht="17.25" customHeight="1" x14ac:dyDescent="0.15">
      <c r="E40" s="238"/>
      <c r="AB40" s="7"/>
    </row>
    <row r="41" spans="1:33" ht="17.25" customHeight="1" x14ac:dyDescent="0.15">
      <c r="D41" s="224"/>
      <c r="E41" s="238"/>
      <c r="AB41" s="16"/>
    </row>
    <row r="42" spans="1:33" ht="17.25" customHeight="1" x14ac:dyDescent="0.15">
      <c r="E42" s="238"/>
      <c r="AB42" s="16"/>
    </row>
    <row r="43" spans="1:33" ht="17.25" customHeight="1" x14ac:dyDescent="0.15">
      <c r="E43" s="238"/>
      <c r="AB43" s="16"/>
    </row>
    <row r="44" spans="1:33" ht="17.25" customHeight="1" x14ac:dyDescent="0.15">
      <c r="E44" s="238"/>
      <c r="J44" s="262" t="s">
        <v>117</v>
      </c>
      <c r="K44" s="232"/>
      <c r="AB44" s="16"/>
    </row>
    <row r="45" spans="1:33" ht="17.25" customHeight="1" x14ac:dyDescent="0.15">
      <c r="D45" s="220"/>
      <c r="J45" s="223"/>
      <c r="K45" s="8"/>
      <c r="AB45" s="16"/>
    </row>
    <row r="46" spans="1:33" ht="17.25" customHeight="1" x14ac:dyDescent="0.15">
      <c r="D46" s="224"/>
      <c r="J46" s="223"/>
      <c r="K46" s="217"/>
      <c r="AB46" s="16"/>
    </row>
    <row r="47" spans="1:33" ht="17.25" customHeight="1" x14ac:dyDescent="0.15">
      <c r="A47" s="4"/>
      <c r="B47" s="4"/>
      <c r="C47" s="4"/>
      <c r="D47" s="225"/>
      <c r="E47" s="4"/>
      <c r="F47" s="4"/>
      <c r="G47" s="4"/>
      <c r="H47" s="4"/>
      <c r="I47" s="4"/>
      <c r="J47" s="226"/>
      <c r="AB47" s="16"/>
    </row>
    <row r="48" spans="1:33" ht="17.25" customHeight="1" x14ac:dyDescent="0.15">
      <c r="D48" s="220"/>
      <c r="J48" s="227"/>
      <c r="AB48" s="7"/>
    </row>
    <row r="49" spans="1:33" ht="17.25" customHeight="1" x14ac:dyDescent="0.15">
      <c r="E49" s="222"/>
      <c r="F49" s="254" t="s">
        <v>134</v>
      </c>
      <c r="I49" s="255" t="s">
        <v>135</v>
      </c>
      <c r="J49" s="229"/>
      <c r="AB49" s="7"/>
      <c r="AD49" s="20"/>
      <c r="AE49" s="21"/>
    </row>
    <row r="50" spans="1:33" ht="17.25" customHeight="1" x14ac:dyDescent="0.15">
      <c r="D50" s="7"/>
      <c r="E50" s="221"/>
      <c r="F50" s="222"/>
      <c r="I50" s="221"/>
      <c r="J50" s="41" t="s">
        <v>200</v>
      </c>
      <c r="AB50" s="16"/>
      <c r="AF50" s="21"/>
    </row>
    <row r="51" spans="1:33" ht="17.25" customHeight="1" x14ac:dyDescent="0.15">
      <c r="A51" s="7"/>
      <c r="D51" s="221"/>
      <c r="E51" s="7"/>
      <c r="G51" s="222"/>
      <c r="H51" s="221"/>
      <c r="J51" s="4"/>
      <c r="K51" s="7"/>
      <c r="AB51" s="7"/>
      <c r="AD51" s="4"/>
      <c r="AE51" s="4"/>
    </row>
    <row r="52" spans="1:33" ht="17.25" customHeight="1" x14ac:dyDescent="0.15">
      <c r="A52" s="7"/>
      <c r="B52" s="228" t="s">
        <v>1</v>
      </c>
      <c r="D52" s="222"/>
      <c r="E52" s="254" t="s">
        <v>178</v>
      </c>
      <c r="G52" s="7"/>
      <c r="H52" s="7"/>
      <c r="I52" s="7"/>
      <c r="J52" s="7"/>
      <c r="K52" s="7"/>
      <c r="AB52" s="7"/>
      <c r="AF52" s="4"/>
      <c r="AG52" s="4"/>
    </row>
    <row r="53" spans="1:33" s="4" customFormat="1" ht="17.25" customHeight="1" x14ac:dyDescent="0.15">
      <c r="A53" s="7"/>
      <c r="B53" s="230"/>
      <c r="C53" s="7" t="s">
        <v>217</v>
      </c>
      <c r="D53" s="221"/>
      <c r="E53" s="222"/>
      <c r="F53" s="41"/>
      <c r="G53" s="7"/>
      <c r="H53" s="7"/>
      <c r="I53" s="7"/>
      <c r="J53" s="262" t="s">
        <v>155</v>
      </c>
      <c r="K53" s="85"/>
      <c r="AB53" s="7"/>
      <c r="AC53" s="2"/>
      <c r="AD53" s="2"/>
      <c r="AE53" s="2"/>
      <c r="AF53" s="2"/>
      <c r="AG53" s="2"/>
    </row>
    <row r="54" spans="1:33" ht="17.25" customHeight="1" x14ac:dyDescent="0.15">
      <c r="A54" s="7"/>
      <c r="B54" s="237"/>
      <c r="C54" s="221"/>
      <c r="F54" s="222"/>
      <c r="G54" s="254" t="s">
        <v>177</v>
      </c>
      <c r="H54" s="7"/>
      <c r="I54" s="7"/>
      <c r="J54" s="223"/>
      <c r="K54" s="7"/>
      <c r="AB54" s="7"/>
    </row>
    <row r="55" spans="1:33" ht="17.25" customHeight="1" x14ac:dyDescent="0.15">
      <c r="A55" s="7"/>
      <c r="B55" s="238"/>
      <c r="F55" s="234"/>
      <c r="G55" s="236"/>
      <c r="H55" s="7"/>
      <c r="I55" s="7"/>
      <c r="J55" s="223"/>
      <c r="K55" s="217"/>
      <c r="AB55" s="7"/>
    </row>
    <row r="56" spans="1:33" ht="17.25" customHeight="1" x14ac:dyDescent="0.15">
      <c r="A56" s="221"/>
      <c r="H56" s="236"/>
      <c r="J56" s="226"/>
      <c r="AB56" s="7"/>
    </row>
    <row r="57" spans="1:33" ht="17.25" customHeight="1" x14ac:dyDescent="0.15">
      <c r="I57" s="236"/>
      <c r="J57" s="229"/>
      <c r="AB57" s="16"/>
      <c r="AD57" s="4"/>
      <c r="AE57" s="4"/>
    </row>
    <row r="58" spans="1:33" ht="17.25" customHeight="1" x14ac:dyDescent="0.1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AB58" s="16"/>
      <c r="AD58" s="4"/>
      <c r="AE58" s="4"/>
      <c r="AF58" s="4"/>
    </row>
    <row r="59" spans="1:33" ht="17.25" customHeight="1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AB59" s="16"/>
      <c r="AF59" s="4"/>
    </row>
    <row r="60" spans="1:33" ht="17.25" customHeight="1" x14ac:dyDescent="0.15">
      <c r="AB60" s="16"/>
      <c r="AD60" s="20"/>
      <c r="AE60" s="21"/>
    </row>
    <row r="61" spans="1:33" ht="17.25" customHeight="1" x14ac:dyDescent="0.15">
      <c r="AB61" s="16"/>
      <c r="AD61" s="20"/>
      <c r="AE61" s="21"/>
      <c r="AF61" s="21"/>
    </row>
    <row r="62" spans="1:33" ht="17.25" customHeight="1" x14ac:dyDescent="0.15">
      <c r="AB62" s="16"/>
      <c r="AF62" s="21"/>
    </row>
    <row r="63" spans="1:33" ht="17.25" customHeight="1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AB63" s="16"/>
      <c r="AD63" s="4"/>
      <c r="AE63" s="4"/>
    </row>
    <row r="64" spans="1:33" ht="17.25" customHeight="1" x14ac:dyDescent="0.15">
      <c r="AB64" s="7"/>
      <c r="AD64" s="20"/>
      <c r="AE64" s="21"/>
      <c r="AF64" s="4"/>
      <c r="AG64" s="4"/>
    </row>
    <row r="65" spans="1:33" s="4" customFormat="1" ht="17.25" customHeight="1" x14ac:dyDescent="0.15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AB65" s="16"/>
      <c r="AC65" s="2"/>
      <c r="AD65" s="20"/>
      <c r="AE65" s="21"/>
      <c r="AF65" s="21"/>
      <c r="AG65" s="2"/>
    </row>
    <row r="66" spans="1:33" ht="17.25" customHeight="1" x14ac:dyDescent="0.15">
      <c r="AB66" s="7"/>
      <c r="AD66" s="4"/>
      <c r="AE66" s="4"/>
      <c r="AF66" s="21"/>
    </row>
    <row r="67" spans="1:33" ht="17.25" customHeight="1" x14ac:dyDescent="0.15">
      <c r="A67" s="2" t="s">
        <v>64</v>
      </c>
      <c r="B67" s="2"/>
      <c r="C67" s="2"/>
      <c r="D67" s="3"/>
      <c r="E67" s="3"/>
      <c r="F67" s="3"/>
      <c r="G67" s="3"/>
      <c r="H67" s="3"/>
      <c r="I67" s="3"/>
      <c r="J67" s="5"/>
      <c r="K67" s="5"/>
      <c r="L67" s="5"/>
      <c r="N67" s="4"/>
      <c r="O67" s="4"/>
      <c r="P67" s="4"/>
      <c r="AB67" s="7"/>
      <c r="AD67" s="4"/>
      <c r="AE67" s="4"/>
      <c r="AF67" s="4"/>
    </row>
    <row r="68" spans="1:33" ht="17.25" customHeight="1" x14ac:dyDescent="0.15">
      <c r="A68" s="4"/>
      <c r="B68" s="5"/>
      <c r="C68" s="5"/>
      <c r="D68" s="5"/>
      <c r="E68" s="5"/>
      <c r="F68" s="5"/>
      <c r="G68" s="5"/>
      <c r="H68" s="4"/>
      <c r="I68" s="4"/>
      <c r="J68" s="5"/>
      <c r="K68" s="5"/>
      <c r="L68" s="5"/>
      <c r="M68" s="5"/>
      <c r="N68" s="5"/>
      <c r="O68" s="5"/>
      <c r="P68" s="5"/>
      <c r="AB68" s="7"/>
      <c r="AD68" s="4"/>
      <c r="AE68" s="4"/>
      <c r="AF68" s="4"/>
    </row>
    <row r="69" spans="1:33" ht="17.25" customHeight="1" x14ac:dyDescent="0.15">
      <c r="A69" s="5" t="s">
        <v>176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AB69" s="7"/>
      <c r="AD69" s="4"/>
      <c r="AE69" s="4"/>
      <c r="AF69" s="4"/>
    </row>
    <row r="70" spans="1:33" ht="17.25" customHeight="1" x14ac:dyDescent="0.15">
      <c r="A70" s="2"/>
      <c r="B70" s="44" t="s">
        <v>0</v>
      </c>
      <c r="C70" s="45"/>
      <c r="D70" s="46" t="s">
        <v>45</v>
      </c>
      <c r="E70" s="47"/>
      <c r="F70" s="46" t="s">
        <v>46</v>
      </c>
      <c r="G70" s="48"/>
      <c r="H70" s="46" t="s">
        <v>56</v>
      </c>
      <c r="I70" s="47"/>
      <c r="J70" s="6"/>
      <c r="K70" s="2"/>
      <c r="L70" s="7"/>
      <c r="M70" s="5"/>
      <c r="N70" s="5"/>
      <c r="O70" s="5"/>
      <c r="P70" s="5"/>
      <c r="AB70" s="7"/>
      <c r="AD70" s="4"/>
      <c r="AE70" s="4"/>
      <c r="AF70" s="4"/>
    </row>
    <row r="71" spans="1:33" ht="17.25" customHeight="1" x14ac:dyDescent="0.15">
      <c r="A71" s="2"/>
      <c r="B71" s="49"/>
      <c r="C71" s="50"/>
      <c r="D71" s="51" t="s">
        <v>38</v>
      </c>
      <c r="E71" s="52"/>
      <c r="F71" s="51" t="s">
        <v>47</v>
      </c>
      <c r="G71" s="53"/>
      <c r="H71" s="51" t="s">
        <v>42</v>
      </c>
      <c r="I71" s="52"/>
      <c r="J71" s="6"/>
      <c r="K71" s="2"/>
      <c r="L71" s="7"/>
      <c r="M71" s="5"/>
      <c r="N71" s="5"/>
      <c r="O71" s="5"/>
      <c r="P71" s="5"/>
      <c r="AB71" s="7"/>
      <c r="AD71" s="20"/>
      <c r="AE71" s="21"/>
      <c r="AF71" s="4"/>
    </row>
    <row r="72" spans="1:33" ht="17.25" customHeight="1" x14ac:dyDescent="0.15">
      <c r="A72" s="131" t="s">
        <v>115</v>
      </c>
      <c r="B72" s="256" t="str">
        <f>G27</f>
        <v>シャワー</v>
      </c>
      <c r="C72" s="257"/>
      <c r="D72" s="54">
        <v>13</v>
      </c>
      <c r="E72" s="55"/>
      <c r="F72" s="54">
        <f>VLOOKUP(B72,$N$3:$O$18,2,FALSE)</f>
        <v>8</v>
      </c>
      <c r="G72" s="56"/>
      <c r="H72" s="54">
        <f>VLOOKUP(B72,$N$3:$Q$18,4,FALSE)</f>
        <v>0.4</v>
      </c>
      <c r="I72" s="55"/>
      <c r="J72" s="7"/>
      <c r="K72" s="2"/>
      <c r="L72" s="6"/>
      <c r="M72" s="5"/>
      <c r="N72" s="5"/>
      <c r="O72" s="5"/>
      <c r="P72" s="5"/>
      <c r="AB72" s="7"/>
      <c r="AD72" s="20"/>
      <c r="AE72" s="21"/>
      <c r="AF72" s="21"/>
    </row>
    <row r="73" spans="1:33" ht="17.25" customHeight="1" x14ac:dyDescent="0.15">
      <c r="A73" s="131" t="s">
        <v>101</v>
      </c>
      <c r="B73" s="256" t="str">
        <f>I29</f>
        <v>台所流し</v>
      </c>
      <c r="C73" s="257"/>
      <c r="D73" s="54">
        <f t="shared" ref="D73:D74" si="0">IF(B73="",0,13)</f>
        <v>13</v>
      </c>
      <c r="E73" s="55"/>
      <c r="F73" s="54">
        <f>IF(B73="",0,VLOOKUP(B73,$N$3:$O$18,2,FALSE))</f>
        <v>12</v>
      </c>
      <c r="G73" s="56"/>
      <c r="H73" s="54">
        <f>IF(B73="",0,VLOOKUP(B73,$N$3:$Q$18,4,FALSE))</f>
        <v>0.8</v>
      </c>
      <c r="I73" s="55"/>
      <c r="J73" s="7"/>
      <c r="K73" s="2"/>
      <c r="L73" s="6"/>
      <c r="M73" s="5"/>
      <c r="N73" s="5"/>
      <c r="O73" s="5"/>
      <c r="P73" s="5"/>
      <c r="AB73" s="7"/>
      <c r="AD73" s="20"/>
      <c r="AE73" s="21"/>
      <c r="AF73" s="21"/>
    </row>
    <row r="74" spans="1:33" ht="17.25" customHeight="1" x14ac:dyDescent="0.15">
      <c r="A74" s="131" t="s">
        <v>103</v>
      </c>
      <c r="B74" s="259" t="str">
        <f>J44</f>
        <v>洗濯流し</v>
      </c>
      <c r="C74" s="257"/>
      <c r="D74" s="54">
        <f t="shared" si="0"/>
        <v>13</v>
      </c>
      <c r="E74" s="55"/>
      <c r="F74" s="54">
        <f>IF(B74="",0,VLOOKUP(B74,$N$3:$O$18,2,FALSE))</f>
        <v>12</v>
      </c>
      <c r="G74" s="56"/>
      <c r="H74" s="54">
        <f>IF(B74="",0,VLOOKUP(B74,$N$3:$Q$18,4,FALSE))</f>
        <v>0.8</v>
      </c>
      <c r="I74" s="55"/>
      <c r="J74" s="7"/>
      <c r="K74" s="2"/>
      <c r="L74" s="6"/>
      <c r="M74" s="5"/>
      <c r="N74" s="5"/>
      <c r="O74" s="5"/>
      <c r="P74" s="5"/>
      <c r="AB74" s="7"/>
      <c r="AD74" s="20"/>
      <c r="AE74" s="21"/>
      <c r="AF74" s="21"/>
    </row>
    <row r="75" spans="1:33" ht="17.25" customHeight="1" x14ac:dyDescent="0.15">
      <c r="A75" s="131" t="s">
        <v>175</v>
      </c>
      <c r="B75" s="259" t="str">
        <f>J53</f>
        <v>手洗器</v>
      </c>
      <c r="C75" s="257"/>
      <c r="D75" s="54">
        <f>IF(B75="",0,13)</f>
        <v>13</v>
      </c>
      <c r="E75" s="55"/>
      <c r="F75" s="54">
        <f>IF(B75="",0,VLOOKUP(B75,$N$3:$O$18,2,FALSE))</f>
        <v>5</v>
      </c>
      <c r="G75" s="56"/>
      <c r="H75" s="54">
        <f>IF(B75="",0,VLOOKUP(B75,$N$3:$Q$18,4,FALSE))</f>
        <v>0.25</v>
      </c>
      <c r="I75" s="55"/>
      <c r="J75" s="7"/>
      <c r="K75" s="2"/>
      <c r="L75" s="6"/>
      <c r="M75" s="5"/>
      <c r="N75" s="5"/>
      <c r="O75" s="5"/>
      <c r="P75" s="5"/>
      <c r="AB75" s="7"/>
      <c r="AD75" s="20"/>
      <c r="AE75" s="21"/>
      <c r="AF75" s="21"/>
    </row>
    <row r="76" spans="1:33" ht="17.25" customHeight="1" x14ac:dyDescent="0.15">
      <c r="A76" s="14"/>
      <c r="B76" s="57" t="s">
        <v>48</v>
      </c>
      <c r="C76" s="58"/>
      <c r="D76" s="57" t="s">
        <v>78</v>
      </c>
      <c r="E76" s="55"/>
      <c r="F76" s="54">
        <f>SUM(F72:F75)</f>
        <v>37</v>
      </c>
      <c r="G76" s="55"/>
      <c r="H76" s="57" t="s">
        <v>78</v>
      </c>
      <c r="I76" s="55"/>
      <c r="J76" s="6"/>
      <c r="K76" s="2"/>
      <c r="L76" s="6"/>
      <c r="M76" s="7"/>
      <c r="N76" s="5"/>
      <c r="O76" s="5"/>
      <c r="P76" s="5"/>
      <c r="AB76" s="14"/>
      <c r="AD76" s="20"/>
      <c r="AE76" s="21"/>
      <c r="AF76" s="21"/>
    </row>
    <row r="77" spans="1:33" ht="17.25" customHeight="1" x14ac:dyDescent="0.15">
      <c r="A77" s="4"/>
      <c r="B77" s="14"/>
      <c r="C77" s="14"/>
      <c r="D77" s="14"/>
      <c r="E77" s="8"/>
      <c r="F77" s="14"/>
      <c r="G77" s="8"/>
      <c r="H77" s="14"/>
      <c r="I77" s="8"/>
      <c r="J77" s="8"/>
      <c r="K77" s="8"/>
      <c r="L77" s="8"/>
      <c r="M77" s="7"/>
      <c r="N77" s="4"/>
      <c r="O77" s="4"/>
      <c r="P77" s="4"/>
      <c r="AB77" s="14"/>
      <c r="AD77" s="4"/>
      <c r="AE77" s="4"/>
      <c r="AF77" s="21"/>
    </row>
    <row r="78" spans="1:33" ht="17.25" customHeight="1" x14ac:dyDescent="0.15">
      <c r="A78" s="209"/>
      <c r="B78" s="15"/>
      <c r="C78" s="15"/>
      <c r="D78" s="15"/>
      <c r="E78" s="14" t="s">
        <v>51</v>
      </c>
      <c r="F78" s="25"/>
      <c r="G78" s="5"/>
      <c r="H78" s="5"/>
      <c r="I78" s="5"/>
      <c r="J78" s="5"/>
      <c r="K78" s="14" t="s">
        <v>49</v>
      </c>
      <c r="L78" s="14" t="s">
        <v>50</v>
      </c>
      <c r="M78" s="6"/>
      <c r="N78" s="5" t="s">
        <v>35</v>
      </c>
      <c r="O78" s="4"/>
      <c r="P78" s="4"/>
      <c r="AB78" s="14"/>
      <c r="AF78" s="4"/>
    </row>
    <row r="79" spans="1:33" ht="17.25" customHeight="1" x14ac:dyDescent="0.15">
      <c r="A79" s="209" t="str">
        <f>"「分岐点"&amp;G34&amp;"」における水頭の算定"</f>
        <v>「分岐点a」における水頭の算定</v>
      </c>
      <c r="B79" s="7"/>
      <c r="C79" s="7"/>
      <c r="D79" s="7"/>
      <c r="E79" s="14" t="s">
        <v>44</v>
      </c>
      <c r="F79" s="25"/>
      <c r="G79" s="14" t="s">
        <v>3</v>
      </c>
      <c r="H79" s="14" t="s">
        <v>37</v>
      </c>
      <c r="I79" s="14" t="s">
        <v>39</v>
      </c>
      <c r="J79" s="14" t="s">
        <v>41</v>
      </c>
      <c r="K79" s="14" t="s">
        <v>6</v>
      </c>
      <c r="L79" s="14" t="s">
        <v>43</v>
      </c>
      <c r="M79" s="6"/>
      <c r="N79" s="7" t="s">
        <v>3</v>
      </c>
      <c r="O79" s="7" t="s">
        <v>53</v>
      </c>
      <c r="P79" s="7" t="s">
        <v>5</v>
      </c>
      <c r="AB79" s="33"/>
      <c r="AD79" s="4"/>
      <c r="AE79" s="28"/>
    </row>
    <row r="80" spans="1:33" ht="17.25" customHeight="1" x14ac:dyDescent="0.15">
      <c r="A80" s="7"/>
      <c r="B80" s="7"/>
      <c r="C80" s="7"/>
      <c r="D80" s="7"/>
      <c r="E80" s="14" t="s">
        <v>42</v>
      </c>
      <c r="F80" s="25"/>
      <c r="G80" s="14" t="s">
        <v>36</v>
      </c>
      <c r="H80" s="14" t="s">
        <v>38</v>
      </c>
      <c r="I80" s="14" t="s">
        <v>40</v>
      </c>
      <c r="J80" s="14" t="s">
        <v>42</v>
      </c>
      <c r="K80" s="14" t="s">
        <v>42</v>
      </c>
      <c r="L80" s="14" t="s">
        <v>42</v>
      </c>
      <c r="M80" s="6"/>
      <c r="N80" s="4" t="s">
        <v>52</v>
      </c>
      <c r="O80" s="4" t="s">
        <v>54</v>
      </c>
      <c r="P80" s="4" t="s">
        <v>55</v>
      </c>
      <c r="AB80" s="21"/>
    </row>
    <row r="81" spans="1:33" ht="17.25" customHeight="1" x14ac:dyDescent="0.15">
      <c r="A81" s="7" t="str">
        <f>"「"&amp;G27&amp;"」の水頭"</f>
        <v>「シャワー」の水頭</v>
      </c>
      <c r="B81" s="7"/>
      <c r="C81" s="7"/>
      <c r="D81" s="7"/>
      <c r="E81" s="64">
        <f>SUM(K81:L81)</f>
        <v>0.4</v>
      </c>
      <c r="F81" s="4"/>
      <c r="G81" s="7">
        <f>+F72</f>
        <v>8</v>
      </c>
      <c r="H81" s="7">
        <f>+D72</f>
        <v>13</v>
      </c>
      <c r="I81" s="7"/>
      <c r="J81" s="7"/>
      <c r="K81" s="64">
        <f>+H72</f>
        <v>0.4</v>
      </c>
      <c r="L81" s="64"/>
      <c r="M81" s="6"/>
      <c r="N81" s="4"/>
      <c r="O81" s="4"/>
      <c r="P81" s="4"/>
    </row>
    <row r="82" spans="1:33" ht="17.25" customHeight="1" x14ac:dyDescent="0.15">
      <c r="A82" s="7" t="str">
        <f>"「"&amp;G27&amp;"」から「点"&amp;G31&amp;"」までの水頭"</f>
        <v>「シャワー」から「点A」までの水頭</v>
      </c>
      <c r="B82" s="3"/>
      <c r="C82" s="14"/>
      <c r="D82" s="14"/>
      <c r="E82" s="64">
        <f>SUM(K82:L82)</f>
        <v>1.3399999999999999</v>
      </c>
      <c r="F82" s="25"/>
      <c r="G82" s="7">
        <f>+G81</f>
        <v>8</v>
      </c>
      <c r="H82" s="43">
        <v>13</v>
      </c>
      <c r="I82" s="7">
        <f>ROUND((0.0126+(0.01739-0.1087*H82/1000)/POWER(P82,1/2))/H82*1000000*POWER(P82,2)/2/9.8,0)</f>
        <v>113</v>
      </c>
      <c r="J82" s="66">
        <v>1.2</v>
      </c>
      <c r="K82" s="64">
        <f>ROUND(((I82*J82)/1000),2)</f>
        <v>0.14000000000000001</v>
      </c>
      <c r="L82" s="66">
        <v>1.2</v>
      </c>
      <c r="M82" s="6"/>
      <c r="N82" s="88">
        <f>G82/1000/60</f>
        <v>1.3333333333333334E-4</v>
      </c>
      <c r="O82" s="88">
        <f>PI()*POWER((H82/1000),2)/4</f>
        <v>1.3273228961416874E-4</v>
      </c>
      <c r="P82" s="88">
        <f>N82/O82</f>
        <v>1.0045282404222193</v>
      </c>
    </row>
    <row r="83" spans="1:33" ht="17.25" customHeight="1" x14ac:dyDescent="0.15">
      <c r="A83" s="59" t="str">
        <f>"「点"&amp;G31&amp;"」から「分岐点"&amp;G34&amp;"」までの水頭"</f>
        <v>「点A」から「分岐点a」までの水頭</v>
      </c>
      <c r="B83" s="60"/>
      <c r="C83" s="60"/>
      <c r="D83" s="60"/>
      <c r="E83" s="65">
        <f>SUM(K83:L83)</f>
        <v>0.04</v>
      </c>
      <c r="F83" s="61"/>
      <c r="G83" s="62">
        <f>+G81</f>
        <v>8</v>
      </c>
      <c r="H83" s="63">
        <v>20</v>
      </c>
      <c r="I83" s="62">
        <f>ROUND((0.0126+(0.01739-0.1087*H83/1000)/POWER(P83,1/2))/H83*1000000*POWER(P83,2)/2/9.8,0)</f>
        <v>17</v>
      </c>
      <c r="J83" s="86">
        <v>2.4</v>
      </c>
      <c r="K83" s="65">
        <f>ROUND(((I83*J83)/1000),2)</f>
        <v>0.04</v>
      </c>
      <c r="L83" s="86">
        <v>0</v>
      </c>
      <c r="M83" s="6"/>
      <c r="N83" s="88">
        <f>G83/1000/60</f>
        <v>1.3333333333333334E-4</v>
      </c>
      <c r="O83" s="88">
        <f>PI()*POWER((H83/1000),2)/4</f>
        <v>3.1415926535897931E-4</v>
      </c>
      <c r="P83" s="88">
        <f>N83/O83</f>
        <v>0.42441318157838759</v>
      </c>
    </row>
    <row r="84" spans="1:33" ht="17.25" customHeight="1" x14ac:dyDescent="0.15">
      <c r="A84" s="2" t="str">
        <f>"よって、「"&amp;G27&amp;"」から「分岐点"&amp;G34&amp;"」までの水頭は"</f>
        <v>よって、「シャワー」から「分岐点a」までの水頭は</v>
      </c>
      <c r="B84" s="7"/>
      <c r="C84" s="7"/>
      <c r="D84" s="7"/>
      <c r="E84" s="64">
        <f>SUM(E81:E83)</f>
        <v>1.7799999999999998</v>
      </c>
      <c r="F84" s="25"/>
      <c r="G84" s="7"/>
      <c r="H84" s="7"/>
      <c r="I84" s="7"/>
      <c r="J84" s="7"/>
      <c r="K84" s="64"/>
      <c r="L84" s="64"/>
      <c r="M84" s="8"/>
      <c r="N84" s="88"/>
      <c r="O84" s="88"/>
      <c r="P84" s="88"/>
    </row>
    <row r="85" spans="1:33" ht="17.25" customHeight="1" x14ac:dyDescent="0.15">
      <c r="A85" s="7"/>
      <c r="B85" s="7"/>
      <c r="C85" s="7"/>
      <c r="D85" s="7"/>
      <c r="E85" s="64"/>
      <c r="F85" s="25"/>
      <c r="G85" s="7"/>
      <c r="H85" s="7"/>
      <c r="I85" s="7"/>
      <c r="J85" s="7"/>
      <c r="K85" s="64"/>
      <c r="L85" s="64"/>
      <c r="M85" s="41"/>
      <c r="N85" s="88"/>
      <c r="O85" s="88"/>
      <c r="P85" s="88"/>
    </row>
    <row r="86" spans="1:33" ht="17.25" customHeight="1" x14ac:dyDescent="0.15">
      <c r="A86" s="7" t="str">
        <f>"「"&amp;I29&amp;"」の水頭"</f>
        <v>「台所流し」の水頭</v>
      </c>
      <c r="B86" s="7"/>
      <c r="C86" s="7"/>
      <c r="D86" s="7"/>
      <c r="E86" s="64">
        <f>SUM(K86:L86)</f>
        <v>0.8</v>
      </c>
      <c r="F86" s="4"/>
      <c r="G86" s="7">
        <f>+F73</f>
        <v>12</v>
      </c>
      <c r="H86" s="7">
        <f>+D73</f>
        <v>13</v>
      </c>
      <c r="I86" s="7"/>
      <c r="J86" s="7"/>
      <c r="K86" s="64">
        <f>H73</f>
        <v>0.8</v>
      </c>
      <c r="L86" s="64"/>
      <c r="M86" s="41"/>
      <c r="N86" s="88"/>
      <c r="O86" s="88"/>
      <c r="P86" s="88"/>
    </row>
    <row r="87" spans="1:33" ht="17.25" customHeight="1" x14ac:dyDescent="0.15">
      <c r="A87" s="7" t="str">
        <f>"「"&amp;I29&amp;"」から「点"&amp;I33&amp;"」までの水頭"</f>
        <v>「台所流し」から「点B」までの水頭</v>
      </c>
      <c r="B87" s="7"/>
      <c r="C87" s="14"/>
      <c r="D87" s="14"/>
      <c r="E87" s="64">
        <f>SUM(K87:L87)</f>
        <v>0.83000000000000007</v>
      </c>
      <c r="F87" s="25"/>
      <c r="G87" s="7">
        <f>+G86</f>
        <v>12</v>
      </c>
      <c r="H87" s="43">
        <v>20</v>
      </c>
      <c r="I87" s="7">
        <f>ROUND((0.0126+(0.01739-0.1087*H87/1000)/POWER(P87,1/2))/H87*1000000*POWER(P87,2)/2/9.8,0)</f>
        <v>33</v>
      </c>
      <c r="J87" s="66">
        <v>0.8</v>
      </c>
      <c r="K87" s="64">
        <f>ROUND(((I87*J87)/1000),2)</f>
        <v>0.03</v>
      </c>
      <c r="L87" s="66">
        <v>0.8</v>
      </c>
      <c r="M87" s="41"/>
      <c r="N87" s="88">
        <f>G87/1000/60</f>
        <v>2.0000000000000001E-4</v>
      </c>
      <c r="O87" s="88">
        <f>PI()*POWER((H87/1000),2)/4</f>
        <v>3.1415926535897931E-4</v>
      </c>
      <c r="P87" s="88">
        <f>N87/O87</f>
        <v>0.63661977236758138</v>
      </c>
    </row>
    <row r="88" spans="1:33" ht="17.25" customHeight="1" x14ac:dyDescent="0.15">
      <c r="A88" s="59" t="str">
        <f>"「点"&amp;I33&amp;"」から「分岐点"&amp;G34&amp;"」までの水頭"</f>
        <v>「点B」から「分岐点a」までの水頭</v>
      </c>
      <c r="B88" s="60"/>
      <c r="C88" s="60"/>
      <c r="D88" s="60"/>
      <c r="E88" s="65">
        <f>SUM(K88:L88)</f>
        <v>7.0000000000000007E-2</v>
      </c>
      <c r="F88" s="61"/>
      <c r="G88" s="62">
        <f>+G86</f>
        <v>12</v>
      </c>
      <c r="H88" s="63">
        <v>20</v>
      </c>
      <c r="I88" s="62">
        <f>ROUND((0.0126+(0.01739-0.1087*H88/1000)/POWER(P88,1/2))/H88*1000000*POWER(P88,2)/2/9.8,0)</f>
        <v>33</v>
      </c>
      <c r="J88" s="86">
        <v>2.2000000000000002</v>
      </c>
      <c r="K88" s="65">
        <f>ROUND(((I88*J88)/1000),2)</f>
        <v>7.0000000000000007E-2</v>
      </c>
      <c r="L88" s="86">
        <v>0</v>
      </c>
      <c r="N88" s="88">
        <f>G88/1000/60</f>
        <v>2.0000000000000001E-4</v>
      </c>
      <c r="O88" s="88">
        <f>PI()*POWER((H88/1000),2)/4</f>
        <v>3.1415926535897931E-4</v>
      </c>
      <c r="P88" s="88">
        <f>N88/O88</f>
        <v>0.63661977236758138</v>
      </c>
    </row>
    <row r="89" spans="1:33" ht="17.25" customHeight="1" x14ac:dyDescent="0.15">
      <c r="A89" s="2" t="str">
        <f>"よって、「"&amp;I29&amp;"」から「分岐点"&amp;G34&amp;"」までの水頭は"</f>
        <v>よって、「台所流し」から「分岐点a」までの水頭は</v>
      </c>
      <c r="B89" s="7"/>
      <c r="C89" s="7"/>
      <c r="D89" s="7"/>
      <c r="E89" s="64">
        <f>SUM(E86:E88)</f>
        <v>1.7000000000000002</v>
      </c>
      <c r="F89" s="25"/>
      <c r="G89" s="7"/>
      <c r="H89" s="7"/>
      <c r="I89" s="7"/>
      <c r="J89" s="7"/>
      <c r="K89" s="7"/>
      <c r="L89" s="7"/>
      <c r="M89" s="41"/>
      <c r="N89" s="89"/>
      <c r="O89" s="89"/>
      <c r="P89" s="89"/>
    </row>
    <row r="90" spans="1:33" ht="17.25" customHeight="1" x14ac:dyDescent="0.15">
      <c r="A90" s="7"/>
      <c r="B90" s="7"/>
      <c r="C90" s="7"/>
      <c r="D90" s="7"/>
      <c r="E90" s="7"/>
      <c r="F90" s="25"/>
      <c r="G90" s="7"/>
      <c r="H90" s="7"/>
      <c r="I90" s="7"/>
      <c r="J90" s="7"/>
      <c r="K90" s="14"/>
      <c r="L90" s="7"/>
      <c r="M90" s="41"/>
      <c r="N90" s="89"/>
      <c r="O90" s="89"/>
      <c r="P90" s="89"/>
    </row>
    <row r="91" spans="1:33" ht="17.25" customHeight="1" x14ac:dyDescent="0.15">
      <c r="A91" s="62"/>
      <c r="B91" s="62"/>
      <c r="C91" s="249">
        <f>E84</f>
        <v>1.7799999999999998</v>
      </c>
      <c r="D91" s="250" t="str">
        <f>IF(C91&gt;E91,"＞","＜")</f>
        <v>＞</v>
      </c>
      <c r="E91" s="252">
        <f>E89</f>
        <v>1.7000000000000002</v>
      </c>
      <c r="F91" s="61"/>
      <c r="G91" s="62"/>
      <c r="H91" s="62"/>
      <c r="I91" s="62"/>
      <c r="J91" s="62"/>
      <c r="K91" s="60"/>
      <c r="L91" s="62"/>
      <c r="M91" s="41"/>
      <c r="N91" s="89"/>
      <c r="O91" s="89"/>
      <c r="P91" s="89"/>
    </row>
    <row r="92" spans="1:33" ht="17.25" customHeight="1" x14ac:dyDescent="0.15">
      <c r="A92" s="23" t="str">
        <f>"よって、「分岐点"&amp;G34&amp;"」の損失水頭は"</f>
        <v>よって、「分岐点a」の損失水頭は</v>
      </c>
      <c r="B92" s="7"/>
      <c r="C92" s="7"/>
      <c r="D92" s="7"/>
      <c r="E92" s="67">
        <f>IF(C91&lt;E91,E91,C91)</f>
        <v>1.7799999999999998</v>
      </c>
      <c r="F92" s="25" t="s">
        <v>59</v>
      </c>
      <c r="G92" s="7"/>
      <c r="H92" s="7"/>
      <c r="I92" s="7"/>
      <c r="J92" s="7"/>
      <c r="K92" s="14"/>
      <c r="L92" s="7"/>
      <c r="N92" s="89"/>
      <c r="O92" s="89"/>
      <c r="P92" s="89"/>
    </row>
    <row r="93" spans="1:33" ht="17.25" customHeight="1" x14ac:dyDescent="0.15">
      <c r="A93" s="23"/>
      <c r="B93" s="7"/>
      <c r="C93" s="7"/>
      <c r="D93" s="7"/>
      <c r="E93" s="67"/>
      <c r="F93" s="25"/>
      <c r="G93" s="7"/>
      <c r="H93" s="7"/>
      <c r="I93" s="7"/>
      <c r="J93" s="7"/>
      <c r="K93" s="14"/>
      <c r="L93" s="7"/>
      <c r="M93" s="41"/>
      <c r="N93" s="89"/>
      <c r="O93" s="89"/>
      <c r="P93" s="89"/>
      <c r="R93" s="4"/>
      <c r="T93" s="2"/>
      <c r="V93" s="41"/>
      <c r="X93" s="4"/>
    </row>
    <row r="94" spans="1:33" ht="17.25" customHeight="1" x14ac:dyDescent="0.15">
      <c r="A94" s="209" t="str">
        <f>"「分岐点"&amp;F49&amp;"」における水頭の算定"</f>
        <v>「分岐点b」における水頭の算定</v>
      </c>
      <c r="B94" s="7"/>
      <c r="C94" s="7"/>
      <c r="D94" s="7"/>
      <c r="E94" s="67"/>
      <c r="F94" s="25"/>
      <c r="G94" s="7"/>
      <c r="H94" s="7"/>
      <c r="I94" s="7"/>
      <c r="J94" s="7"/>
      <c r="K94" s="14"/>
      <c r="L94" s="7"/>
      <c r="M94" s="41"/>
      <c r="N94" s="89"/>
      <c r="O94" s="89"/>
      <c r="P94" s="89"/>
      <c r="X94" s="26"/>
    </row>
    <row r="95" spans="1:33" s="4" customFormat="1" ht="17.25" customHeight="1" x14ac:dyDescent="0.15">
      <c r="A95" s="7"/>
      <c r="B95" s="7"/>
      <c r="C95" s="7"/>
      <c r="D95" s="7"/>
      <c r="E95" s="2"/>
      <c r="F95" s="25"/>
      <c r="G95" s="7"/>
      <c r="H95" s="7"/>
      <c r="I95" s="7"/>
      <c r="J95" s="7"/>
      <c r="K95" s="14"/>
      <c r="L95" s="7"/>
      <c r="M95" s="41"/>
      <c r="Q95" s="18"/>
      <c r="R95" s="18"/>
      <c r="S95" s="18"/>
      <c r="T95" s="14"/>
      <c r="U95" s="14"/>
      <c r="V95" s="14"/>
      <c r="W95" s="14"/>
      <c r="X95" s="3"/>
      <c r="AC95" s="2"/>
      <c r="AD95" s="2"/>
      <c r="AE95" s="2"/>
      <c r="AF95" s="2"/>
      <c r="AG95" s="2"/>
    </row>
    <row r="96" spans="1:33" s="4" customFormat="1" ht="17.25" customHeight="1" x14ac:dyDescent="0.15">
      <c r="A96" s="59" t="str">
        <f>"「分岐点"&amp;G34&amp;"」から「分岐点"&amp;F49&amp;"」までの水頭"</f>
        <v>「分岐点a」から「分岐点b」までの水頭</v>
      </c>
      <c r="B96" s="247"/>
      <c r="C96" s="247"/>
      <c r="D96" s="247"/>
      <c r="E96" s="65">
        <f>SUM(K96:L96)</f>
        <v>0.03</v>
      </c>
      <c r="F96" s="61" t="s">
        <v>60</v>
      </c>
      <c r="G96" s="62">
        <f>+F72+F73</f>
        <v>20</v>
      </c>
      <c r="H96" s="63">
        <v>20</v>
      </c>
      <c r="I96" s="62">
        <f>ROUND((0.0126+(0.01739-0.1087*H96/1000)/POWER(P96,1/2))/H96*1000000*POWER(P96,2)/2/9.8,0)</f>
        <v>79</v>
      </c>
      <c r="J96" s="86">
        <v>0.4</v>
      </c>
      <c r="K96" s="65">
        <f>ROUND(((I96*J96)/1000),2)</f>
        <v>0.03</v>
      </c>
      <c r="L96" s="86">
        <v>0</v>
      </c>
      <c r="M96" s="7"/>
      <c r="N96" s="88">
        <f>G96/1000/60</f>
        <v>3.3333333333333332E-4</v>
      </c>
      <c r="O96" s="88">
        <f>PI()*POWER((H96/1000),2)/4</f>
        <v>3.1415926535897931E-4</v>
      </c>
      <c r="P96" s="88">
        <f>N96/O96</f>
        <v>1.0610329539459689</v>
      </c>
      <c r="Q96" s="18"/>
      <c r="R96" s="18"/>
      <c r="S96" s="18"/>
      <c r="T96" s="14"/>
      <c r="U96" s="14"/>
      <c r="V96" s="14"/>
      <c r="W96" s="14"/>
      <c r="X96" s="3"/>
      <c r="AC96" s="2"/>
      <c r="AD96" s="2"/>
      <c r="AE96" s="2"/>
      <c r="AF96" s="2"/>
      <c r="AG96" s="2"/>
    </row>
    <row r="97" spans="1:33" s="4" customFormat="1" ht="17.25" customHeight="1" x14ac:dyDescent="0.15">
      <c r="A97" s="4" t="s">
        <v>179</v>
      </c>
      <c r="B97" s="4" t="str">
        <f>IF(C91=E92,"「"&amp;G27&amp;"」","「"&amp;I29&amp;"」")</f>
        <v>「シャワー」</v>
      </c>
      <c r="C97" s="16"/>
      <c r="D97" s="16"/>
      <c r="E97" s="25"/>
      <c r="F97" s="25"/>
      <c r="G97" s="7"/>
      <c r="H97" s="7"/>
      <c r="I97" s="7"/>
      <c r="J97" s="7"/>
      <c r="K97" s="64"/>
      <c r="L97" s="64"/>
      <c r="M97" s="7"/>
      <c r="N97" s="88"/>
      <c r="O97" s="88"/>
      <c r="P97" s="88"/>
      <c r="Q97" s="18"/>
      <c r="R97" s="18"/>
      <c r="S97" s="18"/>
      <c r="T97" s="14"/>
      <c r="U97" s="14"/>
      <c r="V97" s="14"/>
      <c r="W97" s="14"/>
      <c r="X97" s="16"/>
      <c r="AC97" s="2"/>
      <c r="AD97" s="2"/>
      <c r="AE97" s="2"/>
      <c r="AF97" s="2"/>
      <c r="AG97" s="2"/>
    </row>
    <row r="98" spans="1:33" s="4" customFormat="1" ht="17.25" customHeight="1" x14ac:dyDescent="0.15">
      <c r="A98" s="4" t="str">
        <f>"から「分岐点"&amp;F49&amp;"」までの水頭は"</f>
        <v>から「分岐点b」までの水頭は</v>
      </c>
      <c r="B98" s="16"/>
      <c r="C98" s="16"/>
      <c r="D98" s="16"/>
      <c r="E98" s="64">
        <f>E92+E96</f>
        <v>1.8099999999999998</v>
      </c>
      <c r="F98" s="25" t="s">
        <v>58</v>
      </c>
      <c r="G98" s="7"/>
      <c r="H98" s="7"/>
      <c r="I98" s="7"/>
      <c r="J98" s="7"/>
      <c r="K98" s="64"/>
      <c r="L98" s="64"/>
      <c r="M98" s="7"/>
      <c r="N98" s="89"/>
      <c r="O98" s="89"/>
      <c r="P98" s="89"/>
      <c r="Q98" s="2"/>
      <c r="R98" s="18"/>
      <c r="S98" s="18"/>
      <c r="T98" s="14"/>
      <c r="U98" s="14"/>
      <c r="V98" s="14"/>
      <c r="W98" s="14"/>
      <c r="X98" s="16"/>
      <c r="AC98" s="2"/>
      <c r="AD98" s="2"/>
      <c r="AE98" s="2"/>
      <c r="AF98" s="2"/>
      <c r="AG98" s="2"/>
    </row>
    <row r="99" spans="1:33" s="4" customFormat="1" ht="17.25" customHeight="1" x14ac:dyDescent="0.15">
      <c r="B99" s="16"/>
      <c r="C99" s="16"/>
      <c r="D99" s="16"/>
      <c r="E99" s="64"/>
      <c r="F99" s="25"/>
      <c r="G99" s="7"/>
      <c r="H99" s="7"/>
      <c r="I99" s="7"/>
      <c r="J99" s="7"/>
      <c r="K99" s="64"/>
      <c r="L99" s="64"/>
      <c r="M99" s="7"/>
      <c r="N99" s="90"/>
      <c r="O99" s="90"/>
      <c r="P99" s="90"/>
      <c r="Q99" s="2"/>
      <c r="R99" s="18"/>
      <c r="S99" s="18"/>
      <c r="T99" s="14"/>
      <c r="U99" s="14"/>
      <c r="V99" s="14"/>
      <c r="W99" s="14"/>
      <c r="X99" s="41"/>
      <c r="AC99" s="2"/>
      <c r="AD99" s="2"/>
      <c r="AE99" s="2"/>
      <c r="AF99" s="2"/>
      <c r="AG99" s="2"/>
    </row>
    <row r="100" spans="1:33" s="4" customFormat="1" ht="17.25" customHeight="1" x14ac:dyDescent="0.15">
      <c r="A100" s="7" t="str">
        <f>"「"&amp;J44&amp;"」の水頭"</f>
        <v>「洗濯流し」の水頭</v>
      </c>
      <c r="B100" s="7"/>
      <c r="C100" s="7"/>
      <c r="D100" s="7"/>
      <c r="E100" s="64">
        <f>SUM(K100:L100)</f>
        <v>0.8</v>
      </c>
      <c r="G100" s="7">
        <f>+F74</f>
        <v>12</v>
      </c>
      <c r="H100" s="7">
        <f>+D74</f>
        <v>13</v>
      </c>
      <c r="I100" s="7"/>
      <c r="J100" s="7"/>
      <c r="K100" s="64">
        <f>+H74</f>
        <v>0.8</v>
      </c>
      <c r="L100" s="64"/>
      <c r="M100" s="7"/>
      <c r="Q100" s="2"/>
      <c r="R100" s="18"/>
      <c r="S100" s="18"/>
      <c r="T100" s="14"/>
      <c r="U100" s="14"/>
      <c r="V100" s="14"/>
      <c r="W100" s="14"/>
      <c r="AC100" s="2"/>
      <c r="AD100" s="2"/>
      <c r="AE100" s="2"/>
      <c r="AF100" s="2"/>
      <c r="AG100" s="2"/>
    </row>
    <row r="101" spans="1:33" s="4" customFormat="1" ht="17.25" customHeight="1" x14ac:dyDescent="0.15">
      <c r="A101" s="7" t="str">
        <f>"「"&amp;J44&amp;"」から「点"&amp;I49&amp;"」までの水頭"</f>
        <v>「洗濯流し」から「点C」までの水頭</v>
      </c>
      <c r="B101" s="3"/>
      <c r="C101" s="14"/>
      <c r="D101" s="14"/>
      <c r="E101" s="64">
        <f>SUM(K101:L101)</f>
        <v>0.83000000000000007</v>
      </c>
      <c r="F101" s="25"/>
      <c r="G101" s="7">
        <f>+G100</f>
        <v>12</v>
      </c>
      <c r="H101" s="43">
        <v>20</v>
      </c>
      <c r="I101" s="7">
        <f>ROUND((0.0126+(0.01739-0.1087*H101/1000)/POWER(P101,1/2))/H101*1000000*POWER(P101,2)/2/9.8,0)</f>
        <v>33</v>
      </c>
      <c r="J101" s="66">
        <v>0.8</v>
      </c>
      <c r="K101" s="64">
        <f>ROUND(((I101*J101)/1000),2)</f>
        <v>0.03</v>
      </c>
      <c r="L101" s="66">
        <v>0.8</v>
      </c>
      <c r="M101" s="41"/>
      <c r="N101" s="88">
        <f>G101/1000/60</f>
        <v>2.0000000000000001E-4</v>
      </c>
      <c r="O101" s="88">
        <f>PI()*POWER((H101/1000),2)/4</f>
        <v>3.1415926535897931E-4</v>
      </c>
      <c r="P101" s="88">
        <f>N101/O101</f>
        <v>0.63661977236758138</v>
      </c>
      <c r="Q101" s="2"/>
      <c r="R101" s="18"/>
      <c r="S101" s="18"/>
      <c r="T101" s="14"/>
      <c r="U101" s="14"/>
      <c r="V101" s="14"/>
      <c r="W101" s="14"/>
      <c r="AC101" s="2"/>
      <c r="AD101" s="2"/>
      <c r="AE101" s="2"/>
      <c r="AF101" s="2"/>
      <c r="AG101" s="2"/>
    </row>
    <row r="102" spans="1:33" s="4" customFormat="1" ht="17.25" customHeight="1" x14ac:dyDescent="0.15">
      <c r="A102" s="59" t="str">
        <f>"「点"&amp;I49&amp;"」から「分岐点"&amp;F49&amp;"」までの水頭"</f>
        <v>「点C」から「分岐点b」までの水頭</v>
      </c>
      <c r="B102" s="60"/>
      <c r="C102" s="60"/>
      <c r="D102" s="60"/>
      <c r="E102" s="65">
        <f>SUM(K102:L102)</f>
        <v>0.28000000000000003</v>
      </c>
      <c r="F102" s="61"/>
      <c r="G102" s="62">
        <f>+G100</f>
        <v>12</v>
      </c>
      <c r="H102" s="63">
        <v>20</v>
      </c>
      <c r="I102" s="62">
        <f>ROUND((0.0126+(0.01739-0.1087*H102/1000)/POWER(P102,1/2))/H102*1000000*POWER(P102,2)/2/9.8,0)</f>
        <v>33</v>
      </c>
      <c r="J102" s="86">
        <v>8.5</v>
      </c>
      <c r="K102" s="65">
        <f>ROUND(((I102*J102)/1000),2)</f>
        <v>0.28000000000000003</v>
      </c>
      <c r="L102" s="86">
        <v>0</v>
      </c>
      <c r="M102" s="41"/>
      <c r="N102" s="88">
        <f>G102/1000/60</f>
        <v>2.0000000000000001E-4</v>
      </c>
      <c r="O102" s="88">
        <f>PI()*POWER((H102/1000),2)/4</f>
        <v>3.1415926535897931E-4</v>
      </c>
      <c r="P102" s="88">
        <f>N102/O102</f>
        <v>0.63661977236758138</v>
      </c>
      <c r="Q102" s="2"/>
      <c r="R102" s="18"/>
      <c r="S102" s="18"/>
      <c r="T102" s="14"/>
      <c r="U102" s="14"/>
      <c r="V102" s="14"/>
      <c r="W102" s="14"/>
      <c r="AC102" s="2"/>
      <c r="AD102" s="2"/>
      <c r="AE102" s="2"/>
      <c r="AF102" s="2"/>
      <c r="AG102" s="2"/>
    </row>
    <row r="103" spans="1:33" s="4" customFormat="1" ht="17.25" customHeight="1" x14ac:dyDescent="0.15">
      <c r="A103" s="2" t="str">
        <f>"よって、「"&amp;J44&amp;"」から「分岐点"&amp;F49&amp;"」までの水頭は"</f>
        <v>よって、「洗濯流し」から「分岐点b」までの水頭は</v>
      </c>
      <c r="B103" s="7"/>
      <c r="C103" s="7"/>
      <c r="D103" s="7"/>
      <c r="E103" s="64">
        <f>SUM(E100:E102)</f>
        <v>1.9100000000000001</v>
      </c>
      <c r="F103" s="25"/>
      <c r="G103" s="7"/>
      <c r="H103" s="7"/>
      <c r="I103" s="7"/>
      <c r="J103" s="7"/>
      <c r="K103" s="64"/>
      <c r="L103" s="64"/>
      <c r="M103" s="16"/>
      <c r="N103" s="88"/>
      <c r="O103" s="88"/>
      <c r="P103" s="88"/>
      <c r="Q103" s="2"/>
      <c r="R103" s="19"/>
      <c r="S103" s="19"/>
      <c r="T103" s="7"/>
      <c r="U103" s="7"/>
      <c r="V103" s="7"/>
      <c r="W103" s="7"/>
      <c r="AC103" s="2"/>
      <c r="AD103" s="2"/>
      <c r="AE103" s="2"/>
      <c r="AF103" s="2"/>
      <c r="AG103" s="2"/>
    </row>
    <row r="104" spans="1:33" s="4" customFormat="1" ht="17.25" customHeight="1" x14ac:dyDescent="0.15">
      <c r="A104" s="7"/>
      <c r="B104" s="7"/>
      <c r="C104" s="7"/>
      <c r="D104" s="7"/>
      <c r="E104" s="64"/>
      <c r="F104" s="25"/>
      <c r="G104" s="7"/>
      <c r="H104" s="7"/>
      <c r="I104" s="7"/>
      <c r="J104" s="7"/>
      <c r="K104" s="64"/>
      <c r="L104" s="64"/>
      <c r="N104" s="89"/>
      <c r="O104" s="89"/>
      <c r="P104" s="89"/>
      <c r="Q104" s="2"/>
      <c r="R104" s="19"/>
      <c r="S104" s="19"/>
      <c r="T104" s="7"/>
      <c r="U104" s="7"/>
      <c r="V104" s="7"/>
      <c r="W104" s="7"/>
      <c r="AC104" s="2"/>
      <c r="AD104" s="2"/>
      <c r="AE104" s="2"/>
      <c r="AF104" s="2"/>
      <c r="AG104" s="2"/>
    </row>
    <row r="105" spans="1:33" s="4" customFormat="1" ht="17.25" customHeight="1" x14ac:dyDescent="0.15">
      <c r="A105" s="62"/>
      <c r="B105" s="62"/>
      <c r="C105" s="249">
        <f>E98</f>
        <v>1.8099999999999998</v>
      </c>
      <c r="D105" s="250" t="str">
        <f>IF(C105&gt;E105,"＞","＜")</f>
        <v>＜</v>
      </c>
      <c r="E105" s="251">
        <f>E103</f>
        <v>1.9100000000000001</v>
      </c>
      <c r="F105" s="61"/>
      <c r="G105" s="62"/>
      <c r="H105" s="62"/>
      <c r="I105" s="62"/>
      <c r="J105" s="62"/>
      <c r="K105" s="60"/>
      <c r="L105" s="62"/>
      <c r="M105" s="41"/>
      <c r="N105" s="89"/>
      <c r="O105" s="89"/>
      <c r="P105" s="89"/>
      <c r="Q105" s="2"/>
      <c r="R105" s="19"/>
      <c r="S105" s="19"/>
      <c r="T105" s="7"/>
      <c r="U105" s="7"/>
      <c r="V105" s="7"/>
      <c r="W105" s="7"/>
      <c r="AC105" s="2"/>
      <c r="AD105" s="2"/>
      <c r="AE105" s="2"/>
      <c r="AF105" s="2"/>
      <c r="AG105" s="2"/>
    </row>
    <row r="106" spans="1:33" s="4" customFormat="1" ht="17.25" customHeight="1" x14ac:dyDescent="0.15">
      <c r="A106" s="4" t="str">
        <f>"よって、「分岐点"&amp;F49&amp;"」の水頭は"</f>
        <v>よって、「分岐点b」の水頭は</v>
      </c>
      <c r="B106" s="7"/>
      <c r="C106" s="7"/>
      <c r="D106" s="7"/>
      <c r="E106" s="67">
        <f>IF(C105&lt;E105,E105,C105)</f>
        <v>1.9100000000000001</v>
      </c>
      <c r="F106" s="25" t="s">
        <v>61</v>
      </c>
      <c r="G106" s="7"/>
      <c r="H106" s="7"/>
      <c r="I106" s="7"/>
      <c r="J106" s="7"/>
      <c r="K106" s="14"/>
      <c r="L106" s="7"/>
      <c r="M106" s="41"/>
      <c r="N106" s="88"/>
      <c r="O106" s="88"/>
      <c r="P106" s="88"/>
      <c r="Q106" s="2"/>
      <c r="R106" s="19"/>
      <c r="S106" s="19"/>
      <c r="T106" s="7"/>
      <c r="U106" s="7"/>
      <c r="V106" s="7"/>
      <c r="W106" s="7"/>
      <c r="AC106" s="2"/>
      <c r="AD106" s="2"/>
      <c r="AE106" s="2"/>
      <c r="AF106" s="2"/>
      <c r="AG106" s="2"/>
    </row>
    <row r="107" spans="1:33" s="4" customFormat="1" ht="17.25" customHeight="1" x14ac:dyDescent="0.15">
      <c r="B107" s="7"/>
      <c r="C107" s="7"/>
      <c r="D107" s="7"/>
      <c r="E107" s="67"/>
      <c r="F107" s="25"/>
      <c r="G107" s="7"/>
      <c r="H107" s="7"/>
      <c r="I107" s="7"/>
      <c r="J107" s="7"/>
      <c r="K107" s="14"/>
      <c r="L107" s="7"/>
      <c r="M107" s="41"/>
      <c r="N107" s="88"/>
      <c r="O107" s="88"/>
      <c r="P107" s="88"/>
      <c r="Q107" s="2"/>
      <c r="R107" s="19"/>
      <c r="S107" s="19"/>
      <c r="T107" s="7"/>
      <c r="U107" s="7"/>
      <c r="V107" s="7"/>
      <c r="W107" s="7"/>
      <c r="AC107" s="2"/>
      <c r="AD107" s="2"/>
      <c r="AE107" s="2"/>
      <c r="AF107" s="2"/>
      <c r="AG107" s="2"/>
    </row>
    <row r="108" spans="1:33" s="4" customFormat="1" ht="17.25" customHeight="1" x14ac:dyDescent="0.15">
      <c r="A108" s="209" t="str">
        <f>"「分岐点"&amp;E52&amp;"」における水頭の算定"</f>
        <v>「分岐点c」における水頭の算定</v>
      </c>
      <c r="B108" s="7"/>
      <c r="C108" s="7"/>
      <c r="D108" s="7"/>
      <c r="E108" s="67"/>
      <c r="F108" s="25"/>
      <c r="G108" s="7"/>
      <c r="H108" s="7"/>
      <c r="I108" s="7"/>
      <c r="J108" s="7"/>
      <c r="K108" s="14"/>
      <c r="L108" s="7"/>
      <c r="M108" s="41"/>
      <c r="N108" s="88"/>
      <c r="O108" s="88"/>
      <c r="P108" s="88"/>
      <c r="Q108" s="2"/>
      <c r="R108" s="19"/>
      <c r="S108" s="19"/>
      <c r="T108" s="7"/>
      <c r="U108" s="7"/>
      <c r="V108" s="7"/>
      <c r="W108" s="7"/>
      <c r="AC108" s="2"/>
      <c r="AD108" s="2"/>
      <c r="AE108" s="2"/>
      <c r="AF108" s="2"/>
      <c r="AG108" s="2"/>
    </row>
    <row r="109" spans="1:33" s="4" customFormat="1" ht="17.25" customHeight="1" x14ac:dyDescent="0.15">
      <c r="A109" s="7"/>
      <c r="B109" s="7"/>
      <c r="C109" s="7"/>
      <c r="D109" s="7"/>
      <c r="E109" s="2"/>
      <c r="F109" s="25"/>
      <c r="G109" s="7"/>
      <c r="H109" s="7"/>
      <c r="I109" s="7"/>
      <c r="J109" s="7"/>
      <c r="K109" s="14"/>
      <c r="L109" s="7"/>
      <c r="M109" s="7"/>
      <c r="N109" s="89"/>
      <c r="O109" s="89"/>
      <c r="P109" s="89"/>
      <c r="Q109" s="2"/>
      <c r="R109" s="19"/>
      <c r="S109" s="19"/>
      <c r="T109" s="7"/>
      <c r="U109" s="7"/>
      <c r="V109" s="7"/>
      <c r="W109" s="7"/>
      <c r="X109" s="2"/>
      <c r="AC109" s="2"/>
      <c r="AD109" s="2"/>
      <c r="AE109" s="2"/>
      <c r="AF109" s="2"/>
      <c r="AG109" s="2"/>
    </row>
    <row r="110" spans="1:33" s="4" customFormat="1" ht="17.25" customHeight="1" x14ac:dyDescent="0.15">
      <c r="A110" s="59" t="str">
        <f>"「分岐点"&amp;F49&amp;"」から「分岐点"&amp;E52&amp;"」までの水頭"</f>
        <v>「分岐点b」から「分岐点c」までの水頭</v>
      </c>
      <c r="B110" s="247"/>
      <c r="C110" s="247"/>
      <c r="D110" s="247"/>
      <c r="E110" s="65">
        <f>SUM(K110:L110)</f>
        <v>3.54</v>
      </c>
      <c r="F110" s="61" t="s">
        <v>180</v>
      </c>
      <c r="G110" s="62">
        <f>+F72+F73+F74</f>
        <v>32</v>
      </c>
      <c r="H110" s="63">
        <v>20</v>
      </c>
      <c r="I110" s="62">
        <f>ROUND((0.0126+(0.01739-0.1087*H110/1000)/POWER(P110,1/2))/H110*1000000*POWER(P110,2)/2/9.8,0)</f>
        <v>178</v>
      </c>
      <c r="J110" s="86">
        <v>17.100000000000001</v>
      </c>
      <c r="K110" s="65">
        <f>ROUND(((I110*J110)/1000),2)</f>
        <v>3.04</v>
      </c>
      <c r="L110" s="86">
        <v>0.5</v>
      </c>
      <c r="M110" s="7"/>
      <c r="N110" s="88">
        <f>G110/1000/60</f>
        <v>5.3333333333333336E-4</v>
      </c>
      <c r="O110" s="88">
        <f>PI()*POWER((H110/1000),2)/4</f>
        <v>3.1415926535897931E-4</v>
      </c>
      <c r="P110" s="88">
        <f>N110/O110</f>
        <v>1.6976527263135504</v>
      </c>
      <c r="Q110" s="2"/>
      <c r="R110" s="19"/>
      <c r="S110" s="19"/>
      <c r="T110" s="7"/>
      <c r="U110" s="7"/>
      <c r="V110" s="7"/>
      <c r="W110" s="7"/>
      <c r="X110" s="2"/>
      <c r="AC110" s="2"/>
      <c r="AD110" s="2"/>
      <c r="AE110" s="2"/>
      <c r="AF110" s="2"/>
      <c r="AG110" s="2"/>
    </row>
    <row r="111" spans="1:33" s="4" customFormat="1" ht="17.25" customHeight="1" x14ac:dyDescent="0.15">
      <c r="A111" s="4" t="str">
        <f>"よって、"&amp;IF(C105=E106,B97,"「"&amp;J44&amp;"」")&amp;"から「分岐点"&amp;E52&amp;"」までの水頭は"</f>
        <v>よって、「洗濯流し」から「分岐点c」までの水頭は</v>
      </c>
      <c r="C111" s="16"/>
      <c r="D111" s="16"/>
      <c r="E111" s="64">
        <f>E106+E110</f>
        <v>5.45</v>
      </c>
      <c r="F111" s="25" t="s">
        <v>181</v>
      </c>
      <c r="G111" s="7"/>
      <c r="H111" s="7"/>
      <c r="I111" s="7"/>
      <c r="J111" s="7"/>
      <c r="K111" s="64"/>
      <c r="L111" s="64"/>
      <c r="M111" s="7"/>
      <c r="N111" s="88"/>
      <c r="O111" s="88"/>
      <c r="P111" s="88"/>
      <c r="Q111" s="2"/>
      <c r="R111" s="19"/>
      <c r="S111" s="19"/>
      <c r="T111" s="7"/>
      <c r="U111" s="7"/>
      <c r="V111" s="7"/>
      <c r="W111" s="7"/>
      <c r="X111" s="2"/>
      <c r="AC111" s="2"/>
      <c r="AD111" s="2"/>
      <c r="AE111" s="2"/>
      <c r="AF111" s="2"/>
      <c r="AG111" s="2"/>
    </row>
    <row r="112" spans="1:33" s="4" customFormat="1" ht="17.25" customHeight="1" x14ac:dyDescent="0.15">
      <c r="B112" s="16"/>
      <c r="C112" s="16"/>
      <c r="D112" s="16"/>
      <c r="E112" s="25"/>
      <c r="F112" s="25"/>
      <c r="G112" s="7"/>
      <c r="H112" s="7"/>
      <c r="I112" s="7"/>
      <c r="J112" s="7"/>
      <c r="K112" s="64"/>
      <c r="L112" s="64"/>
      <c r="M112" s="7"/>
      <c r="N112" s="89"/>
      <c r="O112" s="89"/>
      <c r="P112" s="89"/>
      <c r="Q112" s="2"/>
      <c r="R112" s="19"/>
      <c r="S112" s="19"/>
      <c r="T112" s="7"/>
      <c r="U112" s="7"/>
      <c r="V112" s="7"/>
      <c r="W112" s="7"/>
      <c r="X112" s="41"/>
      <c r="AC112" s="2"/>
      <c r="AD112" s="2"/>
      <c r="AE112" s="2"/>
      <c r="AF112" s="2"/>
      <c r="AG112" s="2"/>
    </row>
    <row r="113" spans="1:33" s="4" customFormat="1" ht="17.25" customHeight="1" x14ac:dyDescent="0.15">
      <c r="A113" s="7" t="str">
        <f>"「"&amp;J53&amp;"」の水頭"</f>
        <v>「手洗器」の水頭</v>
      </c>
      <c r="B113" s="7"/>
      <c r="C113" s="7"/>
      <c r="D113" s="7"/>
      <c r="E113" s="64">
        <f>SUM(K113:L113)</f>
        <v>0.25</v>
      </c>
      <c r="G113" s="7">
        <f>+F75</f>
        <v>5</v>
      </c>
      <c r="H113" s="7">
        <f>+D75</f>
        <v>13</v>
      </c>
      <c r="I113" s="7"/>
      <c r="J113" s="7"/>
      <c r="K113" s="64">
        <f>+H75</f>
        <v>0.25</v>
      </c>
      <c r="L113" s="64"/>
      <c r="M113" s="7"/>
      <c r="N113" s="90"/>
      <c r="O113" s="90"/>
      <c r="P113" s="90"/>
      <c r="R113" s="19"/>
      <c r="S113" s="19"/>
      <c r="T113" s="7"/>
      <c r="U113" s="7"/>
      <c r="V113" s="7"/>
      <c r="W113" s="7"/>
      <c r="X113" s="16"/>
      <c r="AC113" s="2"/>
      <c r="AD113" s="2"/>
      <c r="AE113" s="2"/>
      <c r="AF113" s="2"/>
      <c r="AG113" s="2"/>
    </row>
    <row r="114" spans="1:33" s="4" customFormat="1" ht="17.25" customHeight="1" x14ac:dyDescent="0.15">
      <c r="A114" s="7" t="str">
        <f>"「"&amp;J53&amp;"」から「点"&amp;G54&amp;"」までの水頭"</f>
        <v>「手洗器」から「点D」までの水頭</v>
      </c>
      <c r="B114" s="3"/>
      <c r="C114" s="14"/>
      <c r="D114" s="14"/>
      <c r="E114" s="64">
        <f>SUM(K114:L114)</f>
        <v>0.81</v>
      </c>
      <c r="F114" s="25"/>
      <c r="G114" s="7">
        <f>+G113</f>
        <v>5</v>
      </c>
      <c r="H114" s="43">
        <v>20</v>
      </c>
      <c r="I114" s="7">
        <f>ROUND((0.0126+(0.01739-0.1087*H114/1000)/POWER(P114,1/2))/H114*1000000*POWER(P114,2)/2/9.8,0)</f>
        <v>8</v>
      </c>
      <c r="J114" s="66">
        <v>0.8</v>
      </c>
      <c r="K114" s="64">
        <f>ROUND(((I114*J114)/1000),2)</f>
        <v>0.01</v>
      </c>
      <c r="L114" s="66">
        <v>0.8</v>
      </c>
      <c r="M114" s="41"/>
      <c r="N114" s="88">
        <f>G114/1000/60</f>
        <v>8.3333333333333331E-5</v>
      </c>
      <c r="O114" s="88">
        <f>PI()*POWER((H114/1000),2)/4</f>
        <v>3.1415926535897931E-4</v>
      </c>
      <c r="P114" s="88">
        <f>N114/O114</f>
        <v>0.26525823848649221</v>
      </c>
      <c r="Q114" s="2"/>
      <c r="R114" s="19"/>
      <c r="S114" s="19"/>
      <c r="T114" s="7"/>
      <c r="U114" s="7"/>
      <c r="V114" s="7"/>
      <c r="W114" s="7"/>
      <c r="X114" s="16"/>
      <c r="AC114" s="2"/>
      <c r="AD114" s="2"/>
      <c r="AE114" s="2"/>
      <c r="AF114" s="2"/>
      <c r="AG114" s="2"/>
    </row>
    <row r="115" spans="1:33" s="4" customFormat="1" ht="17.25" customHeight="1" x14ac:dyDescent="0.15">
      <c r="A115" s="59" t="str">
        <f>"「点"&amp;G54&amp;"」から「分岐点"&amp;E52&amp;"」までの水頭"</f>
        <v>「点D」から「分岐点c」までの水頭</v>
      </c>
      <c r="B115" s="60"/>
      <c r="C115" s="60"/>
      <c r="D115" s="60"/>
      <c r="E115" s="65">
        <f>SUM(K115:L115)</f>
        <v>0.01</v>
      </c>
      <c r="F115" s="61"/>
      <c r="G115" s="62">
        <f>+G113</f>
        <v>5</v>
      </c>
      <c r="H115" s="63">
        <v>20</v>
      </c>
      <c r="I115" s="62">
        <f>ROUND((0.0126+(0.01739-0.1087*H115/1000)/POWER(P115,1/2))/H115*1000000*POWER(P115,2)/2/9.8,0)</f>
        <v>8</v>
      </c>
      <c r="J115" s="86">
        <v>0.9</v>
      </c>
      <c r="K115" s="65">
        <f>ROUND(((I115*J115)/1000),2)</f>
        <v>0.01</v>
      </c>
      <c r="L115" s="86">
        <v>0</v>
      </c>
      <c r="M115" s="41"/>
      <c r="N115" s="88">
        <f>G115/1000/60</f>
        <v>8.3333333333333331E-5</v>
      </c>
      <c r="O115" s="88">
        <f>PI()*POWER((H115/1000),2)/4</f>
        <v>3.1415926535897931E-4</v>
      </c>
      <c r="P115" s="88">
        <f>N115/O115</f>
        <v>0.26525823848649221</v>
      </c>
      <c r="Q115" s="2"/>
      <c r="R115" s="19"/>
      <c r="S115" s="19"/>
      <c r="T115" s="7"/>
      <c r="U115" s="7"/>
      <c r="V115" s="7"/>
      <c r="W115" s="7"/>
      <c r="X115" s="16"/>
      <c r="AC115" s="2"/>
      <c r="AD115" s="2"/>
      <c r="AE115" s="2"/>
      <c r="AF115" s="2"/>
      <c r="AG115" s="2"/>
    </row>
    <row r="116" spans="1:33" s="4" customFormat="1" ht="17.25" customHeight="1" x14ac:dyDescent="0.15">
      <c r="A116" s="2" t="str">
        <f>"よって、「"&amp;J53&amp;"」から「分岐点"&amp;E52&amp;"」までの水頭は"</f>
        <v>よって、「手洗器」から「分岐点c」までの水頭は</v>
      </c>
      <c r="B116" s="7"/>
      <c r="C116" s="7"/>
      <c r="D116" s="7"/>
      <c r="E116" s="64">
        <f>SUM(E113:E115)</f>
        <v>1.07</v>
      </c>
      <c r="F116" s="25"/>
      <c r="G116" s="7"/>
      <c r="H116" s="7"/>
      <c r="I116" s="7"/>
      <c r="J116" s="7"/>
      <c r="K116" s="64"/>
      <c r="L116" s="64"/>
      <c r="M116" s="16"/>
      <c r="N116" s="88"/>
      <c r="O116" s="88"/>
      <c r="P116" s="88"/>
      <c r="Q116" s="2"/>
      <c r="R116" s="19"/>
      <c r="S116" s="19"/>
      <c r="T116" s="7"/>
      <c r="U116" s="7"/>
      <c r="V116" s="7"/>
      <c r="W116" s="7"/>
      <c r="X116" s="16"/>
      <c r="AC116" s="2"/>
      <c r="AD116" s="2"/>
      <c r="AE116" s="2"/>
      <c r="AF116" s="2"/>
      <c r="AG116" s="2"/>
    </row>
    <row r="117" spans="1:33" s="4" customFormat="1" ht="17.25" customHeight="1" x14ac:dyDescent="0.15">
      <c r="A117" s="7"/>
      <c r="B117" s="7"/>
      <c r="C117" s="7"/>
      <c r="D117" s="7"/>
      <c r="E117" s="64"/>
      <c r="F117" s="25"/>
      <c r="G117" s="7"/>
      <c r="H117" s="7"/>
      <c r="I117" s="7"/>
      <c r="J117" s="7"/>
      <c r="K117" s="64"/>
      <c r="L117" s="64"/>
      <c r="N117" s="88"/>
      <c r="O117" s="88"/>
      <c r="P117" s="88"/>
      <c r="Q117" s="2"/>
      <c r="R117" s="19"/>
      <c r="S117" s="19"/>
      <c r="T117" s="7"/>
      <c r="U117" s="7"/>
      <c r="V117" s="7"/>
      <c r="W117" s="7"/>
      <c r="X117" s="16"/>
      <c r="AC117" s="2"/>
      <c r="AD117" s="2"/>
      <c r="AE117" s="2"/>
      <c r="AF117" s="2"/>
      <c r="AG117" s="2"/>
    </row>
    <row r="118" spans="1:33" s="4" customFormat="1" ht="17.25" customHeight="1" x14ac:dyDescent="0.15">
      <c r="A118" s="62"/>
      <c r="B118" s="62"/>
      <c r="C118" s="249">
        <f>E111</f>
        <v>5.45</v>
      </c>
      <c r="D118" s="250" t="str">
        <f>IF(C118&gt;E118,"＞","＜")</f>
        <v>＞</v>
      </c>
      <c r="E118" s="251">
        <f>E116</f>
        <v>1.07</v>
      </c>
      <c r="F118" s="61"/>
      <c r="G118" s="62"/>
      <c r="H118" s="62"/>
      <c r="I118" s="62"/>
      <c r="J118" s="62"/>
      <c r="K118" s="60"/>
      <c r="L118" s="62"/>
      <c r="M118" s="41"/>
      <c r="N118" s="89"/>
      <c r="O118" s="89"/>
      <c r="P118" s="89"/>
      <c r="R118" s="18"/>
      <c r="S118" s="18"/>
      <c r="T118" s="14"/>
      <c r="U118" s="14"/>
      <c r="V118" s="14"/>
      <c r="W118" s="14"/>
      <c r="X118" s="16"/>
      <c r="Y118" s="20"/>
      <c r="Z118" s="21"/>
      <c r="AA118" s="21"/>
      <c r="AB118" s="2"/>
      <c r="AC118" s="2"/>
      <c r="AD118" s="2"/>
      <c r="AE118" s="2"/>
      <c r="AF118" s="2"/>
      <c r="AG118" s="2"/>
    </row>
    <row r="119" spans="1:33" s="4" customFormat="1" x14ac:dyDescent="0.15">
      <c r="A119" s="4" t="str">
        <f>"よって、「分岐点"&amp;E52&amp;"」の水頭は"</f>
        <v>よって、「分岐点c」の水頭は</v>
      </c>
      <c r="B119" s="7"/>
      <c r="C119" s="7"/>
      <c r="D119" s="7"/>
      <c r="E119" s="67">
        <f>IF(C118&lt;E118,E118,C118)</f>
        <v>5.45</v>
      </c>
      <c r="F119" s="25" t="s">
        <v>182</v>
      </c>
      <c r="G119" s="7"/>
      <c r="H119" s="7"/>
      <c r="I119" s="7"/>
      <c r="J119" s="7"/>
      <c r="K119" s="14"/>
      <c r="L119" s="7"/>
      <c r="M119" s="41"/>
      <c r="N119" s="89"/>
      <c r="O119" s="89"/>
      <c r="P119" s="89"/>
      <c r="Q119" s="2"/>
      <c r="R119" s="18"/>
      <c r="S119" s="18"/>
      <c r="T119" s="14"/>
      <c r="U119" s="14"/>
      <c r="V119" s="14"/>
      <c r="W119" s="14"/>
      <c r="X119" s="16"/>
      <c r="Y119" s="2"/>
      <c r="Z119" s="21"/>
      <c r="AA119" s="21"/>
      <c r="AB119" s="2"/>
      <c r="AC119" s="2"/>
      <c r="AD119" s="2"/>
      <c r="AE119" s="2"/>
      <c r="AF119" s="2"/>
      <c r="AG119" s="2"/>
    </row>
    <row r="120" spans="1:33" s="4" customFormat="1" x14ac:dyDescent="0.15">
      <c r="B120" s="7"/>
      <c r="C120" s="7"/>
      <c r="D120" s="7"/>
      <c r="E120" s="67"/>
      <c r="F120" s="25"/>
      <c r="G120" s="7"/>
      <c r="H120" s="7"/>
      <c r="I120" s="7"/>
      <c r="J120" s="7"/>
      <c r="K120" s="14"/>
      <c r="L120" s="7"/>
      <c r="M120" s="41"/>
      <c r="N120" s="88"/>
      <c r="O120" s="88"/>
      <c r="P120" s="88"/>
      <c r="Q120" s="2"/>
      <c r="R120" s="18"/>
      <c r="S120" s="18"/>
      <c r="T120" s="14"/>
      <c r="U120" s="14"/>
      <c r="V120" s="14"/>
      <c r="W120" s="14"/>
      <c r="X120" s="16"/>
      <c r="Y120" s="2"/>
      <c r="AB120" s="2"/>
      <c r="AC120" s="2"/>
      <c r="AD120" s="2"/>
      <c r="AE120" s="2"/>
      <c r="AF120" s="2"/>
      <c r="AG120" s="2"/>
    </row>
    <row r="121" spans="1:33" s="4" customFormat="1" x14ac:dyDescent="0.15">
      <c r="A121" s="209" t="s">
        <v>202</v>
      </c>
      <c r="B121" s="7"/>
      <c r="C121" s="7"/>
      <c r="D121" s="7"/>
      <c r="E121" s="64"/>
      <c r="F121" s="25"/>
      <c r="G121" s="7"/>
      <c r="H121" s="7"/>
      <c r="I121" s="7"/>
      <c r="J121" s="7"/>
      <c r="K121" s="64"/>
      <c r="L121" s="64"/>
      <c r="M121" s="7"/>
      <c r="N121" s="89"/>
      <c r="O121" s="89"/>
      <c r="P121" s="89"/>
      <c r="Q121" s="2"/>
      <c r="R121" s="18"/>
      <c r="S121" s="18"/>
      <c r="T121" s="14"/>
      <c r="U121" s="14"/>
      <c r="V121" s="14"/>
      <c r="W121" s="14"/>
      <c r="X121" s="17"/>
      <c r="AB121" s="2"/>
      <c r="AC121" s="2"/>
      <c r="AD121" s="2"/>
      <c r="AE121" s="2"/>
      <c r="AF121" s="2"/>
      <c r="AG121" s="2"/>
    </row>
    <row r="122" spans="1:33" s="4" customFormat="1" x14ac:dyDescent="0.15">
      <c r="A122" s="7"/>
      <c r="B122" s="7"/>
      <c r="C122" s="7"/>
      <c r="D122" s="7"/>
      <c r="E122" s="64"/>
      <c r="F122" s="25"/>
      <c r="G122" s="7" t="s">
        <v>237</v>
      </c>
      <c r="H122" s="7"/>
      <c r="I122" s="7"/>
      <c r="J122" s="7"/>
      <c r="K122" s="64"/>
      <c r="L122" s="64"/>
      <c r="M122" s="7"/>
      <c r="N122" s="89"/>
      <c r="O122" s="89"/>
      <c r="P122" s="89"/>
      <c r="Q122" s="2"/>
      <c r="R122" s="18"/>
      <c r="S122" s="18"/>
      <c r="T122" s="14"/>
      <c r="U122" s="14"/>
      <c r="V122" s="14"/>
      <c r="W122" s="14"/>
      <c r="X122" s="17"/>
      <c r="AB122" s="2"/>
      <c r="AC122" s="2"/>
      <c r="AD122" s="2"/>
      <c r="AE122" s="2"/>
      <c r="AF122" s="2"/>
      <c r="AG122" s="2"/>
    </row>
    <row r="123" spans="1:33" s="4" customFormat="1" x14ac:dyDescent="0.15">
      <c r="A123" s="4" t="str">
        <f>"「分岐点"&amp;E52&amp;"」から量水器までの水頭"</f>
        <v>「分岐点c」から量水器までの水頭</v>
      </c>
      <c r="B123" s="16"/>
      <c r="C123" s="16"/>
      <c r="D123" s="16"/>
      <c r="E123" s="64">
        <f>SUM(K123:L123)</f>
        <v>0.81</v>
      </c>
      <c r="F123" s="25"/>
      <c r="G123" s="7">
        <f>+F72+F73+F74+F75</f>
        <v>37</v>
      </c>
      <c r="H123" s="43">
        <v>20</v>
      </c>
      <c r="I123" s="68">
        <f t="shared" ref="I123:I130" si="1">ROUND((0.0126+(0.01739-0.1087*H123/1000)/POWER(P123,1/2))/H123*1000000*POWER(P123,2)/2/9.8,0)</f>
        <v>231</v>
      </c>
      <c r="J123" s="43">
        <v>3.5</v>
      </c>
      <c r="K123" s="64">
        <f>ROUND(((I123*J123)/1000),2)</f>
        <v>0.81</v>
      </c>
      <c r="L123" s="66">
        <v>0</v>
      </c>
      <c r="M123" s="7"/>
      <c r="N123" s="88">
        <f t="shared" ref="N123:N130" si="2">G123/1000/60</f>
        <v>6.1666666666666662E-4</v>
      </c>
      <c r="O123" s="88">
        <f t="shared" ref="O123:O130" si="3">PI()*POWER((H123/1000),2)/4</f>
        <v>3.1415926535897931E-4</v>
      </c>
      <c r="P123" s="88">
        <f>N123/O123</f>
        <v>1.9629109648000425</v>
      </c>
      <c r="Q123" s="2"/>
      <c r="R123" s="18"/>
      <c r="S123" s="18"/>
      <c r="T123" s="14"/>
      <c r="U123" s="14"/>
      <c r="V123" s="14"/>
      <c r="W123" s="14"/>
      <c r="X123" s="17"/>
      <c r="Y123" s="17"/>
      <c r="Z123" s="17"/>
      <c r="AA123" s="17"/>
      <c r="AB123" s="17"/>
      <c r="AC123" s="2"/>
      <c r="AD123" s="2"/>
      <c r="AE123" s="2"/>
      <c r="AF123" s="2"/>
      <c r="AG123" s="2"/>
    </row>
    <row r="124" spans="1:33" s="4" customFormat="1" x14ac:dyDescent="0.15">
      <c r="A124" s="4" t="s">
        <v>221</v>
      </c>
      <c r="B124" s="16"/>
      <c r="C124" s="16"/>
      <c r="D124" s="16"/>
      <c r="E124" s="64">
        <f>SUM(K124:L124)</f>
        <v>0</v>
      </c>
      <c r="F124" s="25"/>
      <c r="G124" s="7">
        <f>+F72+F73+F74+F75</f>
        <v>37</v>
      </c>
      <c r="H124" s="43">
        <v>30</v>
      </c>
      <c r="I124" s="68">
        <f t="shared" ref="I124" si="4">ROUND((0.0126+(0.01739-0.1087*H124/1000)/POWER(P124,1/2))/H124*1000000*POWER(P124,2)/2/9.8,0)</f>
        <v>36</v>
      </c>
      <c r="J124" s="43">
        <v>0</v>
      </c>
      <c r="K124" s="64">
        <f>ROUND(((I124*J124)/1000),2)</f>
        <v>0</v>
      </c>
      <c r="L124" s="66">
        <v>0</v>
      </c>
      <c r="M124" s="7"/>
      <c r="N124" s="88">
        <f t="shared" ref="N124" si="5">G124/1000/60</f>
        <v>6.1666666666666662E-4</v>
      </c>
      <c r="O124" s="88">
        <f t="shared" ref="O124" si="6">PI()*POWER((H124/1000),2)/4</f>
        <v>7.0685834705770342E-4</v>
      </c>
      <c r="P124" s="88">
        <f>N124/O124</f>
        <v>0.87240487324446336</v>
      </c>
      <c r="Q124" s="2"/>
      <c r="R124" s="18"/>
      <c r="S124" s="18"/>
      <c r="T124" s="14"/>
      <c r="U124" s="14"/>
      <c r="V124" s="14"/>
      <c r="W124" s="14"/>
      <c r="X124" s="17"/>
      <c r="Y124" s="17"/>
      <c r="Z124" s="17"/>
      <c r="AA124" s="17"/>
      <c r="AB124" s="17"/>
      <c r="AC124" s="2"/>
      <c r="AD124" s="2"/>
      <c r="AE124" s="2"/>
      <c r="AF124" s="2"/>
      <c r="AG124" s="2"/>
    </row>
    <row r="125" spans="1:33" s="4" customFormat="1" x14ac:dyDescent="0.15">
      <c r="A125" s="4" t="s">
        <v>139</v>
      </c>
      <c r="B125" s="16"/>
      <c r="C125" s="16"/>
      <c r="D125" s="16"/>
      <c r="E125" s="64">
        <f t="shared" ref="E125:E128" si="7">SUM(K125:L125)</f>
        <v>2.33</v>
      </c>
      <c r="F125" s="2"/>
      <c r="G125" s="43">
        <v>44</v>
      </c>
      <c r="H125" s="43">
        <v>20</v>
      </c>
      <c r="I125" s="68">
        <f t="shared" si="1"/>
        <v>314</v>
      </c>
      <c r="J125" s="66">
        <v>3.6</v>
      </c>
      <c r="K125" s="64">
        <f>ROUND(((I125*J125)/1000),2)</f>
        <v>1.1299999999999999</v>
      </c>
      <c r="L125" s="66">
        <v>1.2</v>
      </c>
      <c r="M125" s="41"/>
      <c r="N125" s="88">
        <f t="shared" si="2"/>
        <v>7.3333333333333334E-4</v>
      </c>
      <c r="O125" s="88">
        <f t="shared" si="3"/>
        <v>3.1415926535897931E-4</v>
      </c>
      <c r="P125" s="88">
        <f t="shared" ref="P125:P130" si="8">N125/O125</f>
        <v>2.3342724986811318</v>
      </c>
      <c r="Q125" s="2"/>
      <c r="R125" s="18"/>
      <c r="S125" s="18"/>
      <c r="T125" s="14"/>
      <c r="U125" s="14"/>
      <c r="V125" s="14"/>
      <c r="W125" s="14"/>
      <c r="X125" s="17"/>
      <c r="AC125" s="2"/>
      <c r="AD125" s="2"/>
      <c r="AE125" s="2"/>
      <c r="AF125" s="2"/>
      <c r="AG125" s="2"/>
    </row>
    <row r="126" spans="1:33" s="4" customFormat="1" x14ac:dyDescent="0.15">
      <c r="A126" s="7" t="s">
        <v>222</v>
      </c>
      <c r="B126" s="16"/>
      <c r="C126" s="16"/>
      <c r="D126" s="16"/>
      <c r="E126" s="64">
        <f t="shared" si="7"/>
        <v>0.37</v>
      </c>
      <c r="F126" s="2"/>
      <c r="G126" s="7">
        <f>+F72+F73+F74+F75</f>
        <v>37</v>
      </c>
      <c r="H126" s="7">
        <f>H127</f>
        <v>20</v>
      </c>
      <c r="I126" s="68">
        <f t="shared" si="1"/>
        <v>231</v>
      </c>
      <c r="J126" s="7">
        <f>IF(H126=13,1,IF(H126=20,1.6,IF(H126=25,2,IF(H126=30,2.5,IF(H126=40,3,IF(H126=50,4,FALSE))))))</f>
        <v>1.6</v>
      </c>
      <c r="K126" s="64">
        <f>ROUND(((I126*J126)/1000),2)</f>
        <v>0.37</v>
      </c>
      <c r="L126" s="64"/>
      <c r="M126" s="41"/>
      <c r="N126" s="88">
        <f t="shared" si="2"/>
        <v>6.1666666666666662E-4</v>
      </c>
      <c r="O126" s="88">
        <f t="shared" si="3"/>
        <v>3.1415926535897931E-4</v>
      </c>
      <c r="P126" s="88">
        <f t="shared" si="8"/>
        <v>1.9629109648000425</v>
      </c>
      <c r="Q126" s="2"/>
      <c r="R126" s="18"/>
      <c r="S126" s="18"/>
      <c r="T126" s="14"/>
      <c r="U126" s="14"/>
      <c r="V126" s="14"/>
      <c r="W126" s="14"/>
      <c r="X126" s="17"/>
      <c r="AC126" s="2"/>
      <c r="AD126" s="2"/>
      <c r="AE126" s="2"/>
      <c r="AF126" s="2"/>
      <c r="AG126" s="2"/>
    </row>
    <row r="127" spans="1:33" s="4" customFormat="1" x14ac:dyDescent="0.15">
      <c r="A127" s="7" t="s">
        <v>227</v>
      </c>
      <c r="B127" s="16"/>
      <c r="C127" s="119"/>
      <c r="D127" s="16"/>
      <c r="E127" s="64">
        <f t="shared" si="7"/>
        <v>1.85</v>
      </c>
      <c r="F127" s="239" t="s">
        <v>195</v>
      </c>
      <c r="G127" s="7">
        <f>+F72+F73+F74+F75</f>
        <v>37</v>
      </c>
      <c r="H127" s="43">
        <v>20</v>
      </c>
      <c r="I127" s="68">
        <f t="shared" si="1"/>
        <v>231</v>
      </c>
      <c r="J127" s="7">
        <f>IF(H127=13,3,IF(H127=20,8,IF(H127=25,12,IF(H127=30,12,IF(H127=40,20,IF(H127=50,25,FALSE))))))</f>
        <v>8</v>
      </c>
      <c r="K127" s="64">
        <f t="shared" ref="K127:K130" si="9">ROUND(((I127*J127)/1000),2)</f>
        <v>1.85</v>
      </c>
      <c r="L127" s="64"/>
      <c r="M127" s="41"/>
      <c r="N127" s="88">
        <f t="shared" si="2"/>
        <v>6.1666666666666662E-4</v>
      </c>
      <c r="O127" s="88">
        <f t="shared" si="3"/>
        <v>3.1415926535897931E-4</v>
      </c>
      <c r="P127" s="88">
        <f t="shared" si="8"/>
        <v>1.9629109648000425</v>
      </c>
      <c r="Q127" s="18"/>
      <c r="R127" s="18"/>
      <c r="S127" s="18"/>
      <c r="T127" s="14"/>
      <c r="U127" s="14"/>
      <c r="V127" s="14"/>
      <c r="W127" s="14"/>
      <c r="X127" s="17"/>
      <c r="AC127" s="2"/>
      <c r="AD127" s="2"/>
      <c r="AE127" s="2"/>
      <c r="AF127" s="2"/>
      <c r="AG127" s="2"/>
    </row>
    <row r="128" spans="1:33" s="4" customFormat="1" x14ac:dyDescent="0.15">
      <c r="A128" s="7" t="s">
        <v>228</v>
      </c>
      <c r="B128" s="16"/>
      <c r="C128" s="25"/>
      <c r="D128" s="24"/>
      <c r="E128" s="64">
        <f t="shared" si="7"/>
        <v>1.85</v>
      </c>
      <c r="F128" s="2"/>
      <c r="G128" s="7">
        <f>+F72+F73+F74+F75</f>
        <v>37</v>
      </c>
      <c r="H128" s="7">
        <f>H127</f>
        <v>20</v>
      </c>
      <c r="I128" s="68">
        <f t="shared" si="1"/>
        <v>231</v>
      </c>
      <c r="J128" s="7">
        <f>IF(H128=13,3,IF(H128=20,8,IF(H128=25,8,IF(H128=30,15,IF(H128=40,17,IF(H128=50,20,FALSE))))))</f>
        <v>8</v>
      </c>
      <c r="K128" s="64">
        <f t="shared" si="9"/>
        <v>1.85</v>
      </c>
      <c r="L128" s="64"/>
      <c r="M128" s="41"/>
      <c r="N128" s="88">
        <f t="shared" si="2"/>
        <v>6.1666666666666662E-4</v>
      </c>
      <c r="O128" s="88">
        <f t="shared" si="3"/>
        <v>3.1415926535897931E-4</v>
      </c>
      <c r="P128" s="88">
        <f t="shared" si="8"/>
        <v>1.9629109648000425</v>
      </c>
      <c r="Q128" s="18"/>
      <c r="R128" s="18"/>
      <c r="S128" s="18"/>
      <c r="T128" s="14"/>
      <c r="U128" s="14"/>
      <c r="V128" s="14"/>
      <c r="W128" s="14"/>
      <c r="X128" s="17"/>
      <c r="AC128" s="2"/>
      <c r="AD128" s="2"/>
      <c r="AE128" s="2"/>
      <c r="AF128" s="2"/>
      <c r="AG128" s="2"/>
    </row>
    <row r="129" spans="1:33" s="4" customFormat="1" x14ac:dyDescent="0.15">
      <c r="A129" s="263" t="s">
        <v>28</v>
      </c>
      <c r="C129" s="23"/>
      <c r="D129" s="14"/>
      <c r="E129" s="64">
        <f>SUM(K129:L129)</f>
        <v>0.13</v>
      </c>
      <c r="F129" s="2"/>
      <c r="G129" s="7">
        <f>G125</f>
        <v>44</v>
      </c>
      <c r="H129" s="7">
        <f>H125</f>
        <v>20</v>
      </c>
      <c r="I129" s="68">
        <f t="shared" si="1"/>
        <v>314</v>
      </c>
      <c r="J129" s="130">
        <f>IF(AND(A129="ボール止水栓",H129=13),0.4,IF(AND(A129="ボール止水栓",H129=20),0.4,IF(AND(A129="ボール止水栓",H129=25),0.4,IF(AND(A129="ボール止水栓",H129=30),0.5,IF(AND(A129="ボール止水栓",H129=40),0.5,IF(AND(A129="ボール止水栓",H129=50),1,IF(AND(A129="甲型止水栓",H129=13),3,IF(AND(A129="甲型止水栓",H129=20),8,IF(AND(A129="甲型止水栓",H129=25),8,IF(AND(A129="甲型止水栓",H129=30),15,IF(AND(A129="甲型止水栓",H129=40),17,IF(AND(A129="甲型止水栓",H129=50),20,FALSE))))))))))))</f>
        <v>0.4</v>
      </c>
      <c r="K129" s="64">
        <f>ROUND(((I129*J129)/1000),2)</f>
        <v>0.13</v>
      </c>
      <c r="L129" s="64"/>
      <c r="N129" s="88">
        <f t="shared" si="2"/>
        <v>7.3333333333333334E-4</v>
      </c>
      <c r="O129" s="88">
        <f t="shared" si="3"/>
        <v>3.1415926535897931E-4</v>
      </c>
      <c r="P129" s="88">
        <f t="shared" si="8"/>
        <v>2.3342724986811318</v>
      </c>
      <c r="Q129" s="18"/>
      <c r="R129" s="18"/>
      <c r="S129" s="18"/>
      <c r="T129" s="14"/>
      <c r="U129" s="14"/>
      <c r="V129" s="14"/>
      <c r="W129" s="14"/>
      <c r="X129" s="17"/>
      <c r="AC129" s="2"/>
      <c r="AD129" s="2"/>
      <c r="AE129" s="2"/>
      <c r="AF129" s="2"/>
      <c r="AG129" s="2"/>
    </row>
    <row r="130" spans="1:33" s="4" customFormat="1" x14ac:dyDescent="0.15">
      <c r="A130" s="7" t="s">
        <v>229</v>
      </c>
      <c r="B130" s="7"/>
      <c r="C130" s="7"/>
      <c r="D130" s="3"/>
      <c r="E130" s="64">
        <f>SUM(K130:L130)</f>
        <v>0.63</v>
      </c>
      <c r="F130" s="2"/>
      <c r="G130" s="7">
        <f>G125</f>
        <v>44</v>
      </c>
      <c r="H130" s="7">
        <f>H125</f>
        <v>20</v>
      </c>
      <c r="I130" s="68">
        <f t="shared" si="1"/>
        <v>314</v>
      </c>
      <c r="J130" s="7">
        <f>IF(H130=13,1.5,IF(H130=20,2,IF(H130=25,3,IF(H130=30,4,IF(H130=40,5,IF(H130=50,5,FALSE))))))</f>
        <v>2</v>
      </c>
      <c r="K130" s="64">
        <f t="shared" si="9"/>
        <v>0.63</v>
      </c>
      <c r="L130" s="64"/>
      <c r="M130" s="41"/>
      <c r="N130" s="88">
        <f t="shared" si="2"/>
        <v>7.3333333333333334E-4</v>
      </c>
      <c r="O130" s="88">
        <f t="shared" si="3"/>
        <v>3.1415926535897931E-4</v>
      </c>
      <c r="P130" s="88">
        <f t="shared" si="8"/>
        <v>2.3342724986811318</v>
      </c>
      <c r="Q130" s="18"/>
      <c r="R130" s="18"/>
      <c r="S130" s="18"/>
      <c r="T130" s="14"/>
      <c r="U130" s="14"/>
      <c r="V130" s="14"/>
      <c r="W130" s="14"/>
      <c r="X130" s="17"/>
      <c r="AC130" s="2"/>
      <c r="AD130" s="2"/>
      <c r="AE130" s="2"/>
      <c r="AF130" s="2"/>
      <c r="AG130" s="2"/>
    </row>
    <row r="131" spans="1:33" s="4" customFormat="1" x14ac:dyDescent="0.15">
      <c r="A131" s="62" t="s">
        <v>57</v>
      </c>
      <c r="B131" s="62"/>
      <c r="C131" s="62"/>
      <c r="D131" s="70"/>
      <c r="E131" s="65">
        <v>5</v>
      </c>
      <c r="F131" s="72" t="s">
        <v>183</v>
      </c>
      <c r="G131" s="62"/>
      <c r="H131" s="62"/>
      <c r="I131" s="71"/>
      <c r="J131" s="62"/>
      <c r="K131" s="65"/>
      <c r="L131" s="65"/>
      <c r="M131" s="41"/>
      <c r="N131" s="7"/>
      <c r="O131" s="7"/>
      <c r="P131" s="7"/>
      <c r="Q131" s="18"/>
      <c r="R131" s="18"/>
      <c r="S131" s="18"/>
      <c r="T131" s="14"/>
      <c r="U131" s="14"/>
      <c r="V131" s="14"/>
      <c r="W131" s="14"/>
      <c r="X131" s="17"/>
      <c r="AC131" s="2"/>
      <c r="AD131" s="2"/>
      <c r="AE131" s="2"/>
      <c r="AF131" s="2"/>
      <c r="AG131" s="2"/>
    </row>
    <row r="132" spans="1:33" s="4" customFormat="1" x14ac:dyDescent="0.15">
      <c r="A132" s="7" t="s">
        <v>140</v>
      </c>
      <c r="B132" s="3"/>
      <c r="C132" s="3"/>
      <c r="D132" s="3"/>
      <c r="E132" s="69">
        <f>SUM(E119:E131)</f>
        <v>18.420000000000002</v>
      </c>
      <c r="F132" s="7" t="s">
        <v>184</v>
      </c>
      <c r="G132" s="25"/>
      <c r="H132" s="7"/>
      <c r="J132" s="7"/>
      <c r="K132" s="7"/>
      <c r="L132" s="7"/>
      <c r="M132" s="41"/>
      <c r="N132" s="42" t="s">
        <v>28</v>
      </c>
      <c r="O132" s="7"/>
      <c r="P132" s="7"/>
      <c r="Q132" s="18"/>
      <c r="R132" s="18"/>
      <c r="S132" s="18"/>
      <c r="T132" s="14"/>
      <c r="U132" s="14"/>
      <c r="V132" s="14"/>
      <c r="W132" s="14"/>
      <c r="X132" s="17"/>
      <c r="AC132" s="2"/>
      <c r="AD132" s="2"/>
      <c r="AE132" s="2"/>
      <c r="AF132" s="2"/>
      <c r="AG132" s="2"/>
    </row>
    <row r="133" spans="1:33" s="4" customFormat="1" x14ac:dyDescent="0.15">
      <c r="A133" s="3"/>
      <c r="B133" s="3"/>
      <c r="C133" s="3"/>
      <c r="D133" s="76" t="s">
        <v>62</v>
      </c>
      <c r="E133" s="77">
        <f>E132/10*0.098</f>
        <v>0.18051600000000001</v>
      </c>
      <c r="F133" s="7" t="s">
        <v>63</v>
      </c>
      <c r="G133" s="7"/>
      <c r="H133" s="7"/>
      <c r="J133" s="7"/>
      <c r="K133" s="7"/>
      <c r="L133" s="7"/>
      <c r="M133" s="7"/>
      <c r="N133" s="87" t="s">
        <v>29</v>
      </c>
      <c r="O133" s="7"/>
      <c r="P133" s="7"/>
      <c r="Q133" s="18"/>
      <c r="R133" s="18"/>
      <c r="S133" s="18"/>
      <c r="T133" s="14"/>
      <c r="U133" s="14"/>
      <c r="V133" s="14"/>
      <c r="W133" s="14"/>
      <c r="X133" s="17"/>
      <c r="AC133" s="2"/>
      <c r="AD133" s="2"/>
      <c r="AE133" s="2"/>
      <c r="AF133" s="2"/>
      <c r="AG133" s="2"/>
    </row>
    <row r="134" spans="1:33" s="4" customFormat="1" ht="18" thickBot="1" x14ac:dyDescent="0.2">
      <c r="A134" s="3"/>
      <c r="B134" s="22"/>
      <c r="C134" s="3"/>
      <c r="D134" s="25"/>
      <c r="E134" s="25"/>
      <c r="F134" s="25"/>
      <c r="G134" s="7"/>
      <c r="H134" s="7"/>
      <c r="I134" s="7"/>
      <c r="J134" s="7"/>
      <c r="K134" s="14"/>
      <c r="L134" s="7"/>
      <c r="M134" s="7"/>
      <c r="N134" s="14"/>
      <c r="O134" s="14"/>
      <c r="P134" s="14"/>
      <c r="Q134" s="18"/>
      <c r="R134" s="18"/>
      <c r="S134" s="18"/>
      <c r="T134" s="14"/>
      <c r="U134" s="14"/>
      <c r="V134" s="14"/>
      <c r="W134" s="14"/>
      <c r="X134" s="17"/>
      <c r="AC134" s="2"/>
      <c r="AD134" s="2"/>
      <c r="AE134" s="2"/>
      <c r="AF134" s="2"/>
      <c r="AG134" s="2"/>
    </row>
    <row r="135" spans="1:33" s="4" customFormat="1" ht="18" thickBot="1" x14ac:dyDescent="0.2">
      <c r="A135" s="29" t="s">
        <v>238</v>
      </c>
      <c r="B135" s="14"/>
      <c r="C135" s="14"/>
      <c r="D135" s="14"/>
      <c r="E135" s="78"/>
      <c r="F135" s="7" t="s">
        <v>63</v>
      </c>
      <c r="G135" s="218" t="str">
        <f>"・・・"&amp;IF(E133&gt;E135,"所要水頭が現地最小動水圧を上回っているため「NG」","所要水頭が現地最小動水圧を下回っているため「OK」")</f>
        <v>・・・所要水頭が現地最小動水圧を上回っているため「NG」</v>
      </c>
      <c r="H135" s="14"/>
      <c r="I135" s="14"/>
      <c r="J135" s="14"/>
      <c r="K135" s="14"/>
      <c r="L135" s="14"/>
      <c r="M135" s="7"/>
      <c r="N135" s="14"/>
      <c r="O135" s="14"/>
      <c r="P135" s="14"/>
      <c r="Q135" s="18"/>
      <c r="R135" s="18"/>
      <c r="S135" s="18"/>
      <c r="T135" s="14"/>
      <c r="U135" s="14"/>
      <c r="V135" s="14"/>
      <c r="W135" s="14"/>
      <c r="X135" s="17"/>
      <c r="AC135" s="2"/>
      <c r="AD135" s="2"/>
      <c r="AE135" s="2"/>
      <c r="AF135" s="2"/>
      <c r="AG135" s="2"/>
    </row>
    <row r="136" spans="1:33" s="4" customFormat="1" ht="18" thickBot="1" x14ac:dyDescent="0.2">
      <c r="A136" s="79"/>
      <c r="B136" s="79"/>
      <c r="C136" s="79"/>
      <c r="D136" s="79"/>
      <c r="E136" s="80"/>
      <c r="F136" s="81"/>
      <c r="G136" s="81"/>
      <c r="H136" s="82"/>
      <c r="I136" s="81"/>
      <c r="J136" s="83"/>
      <c r="K136" s="79"/>
      <c r="L136" s="79"/>
      <c r="M136" s="7"/>
      <c r="N136" s="14"/>
      <c r="O136" s="14"/>
      <c r="P136" s="14"/>
      <c r="Q136" s="18"/>
      <c r="R136" s="18"/>
      <c r="S136" s="18"/>
      <c r="T136" s="14"/>
      <c r="U136" s="14"/>
      <c r="V136" s="14"/>
      <c r="W136" s="14"/>
      <c r="X136" s="16"/>
      <c r="AC136" s="2"/>
      <c r="AD136" s="2"/>
      <c r="AE136" s="2"/>
      <c r="AF136" s="2"/>
      <c r="AG136" s="2"/>
    </row>
    <row r="137" spans="1:33" s="4" customFormat="1" ht="18" thickTop="1" x14ac:dyDescent="0.1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22"/>
      <c r="N137" s="33"/>
      <c r="O137" s="33"/>
      <c r="P137" s="33"/>
      <c r="Q137" s="18"/>
      <c r="R137" s="18"/>
      <c r="S137" s="18"/>
      <c r="T137" s="14"/>
      <c r="U137" s="14"/>
      <c r="V137" s="14"/>
      <c r="W137" s="14"/>
      <c r="X137" s="16"/>
      <c r="AC137" s="2"/>
      <c r="AD137" s="2"/>
      <c r="AE137" s="2"/>
      <c r="AF137" s="2"/>
      <c r="AG137" s="2"/>
    </row>
    <row r="138" spans="1:33" s="4" customFormat="1" x14ac:dyDescent="0.1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22"/>
      <c r="N138" s="33"/>
      <c r="O138" s="33"/>
      <c r="P138" s="33"/>
      <c r="Q138" s="18"/>
      <c r="R138" s="18"/>
      <c r="S138" s="18"/>
      <c r="T138" s="14"/>
      <c r="U138" s="14"/>
      <c r="V138" s="14"/>
      <c r="W138" s="14"/>
      <c r="X138" s="16"/>
      <c r="AC138" s="2"/>
      <c r="AD138" s="2"/>
      <c r="AE138" s="2"/>
      <c r="AF138" s="2"/>
      <c r="AG138" s="2"/>
    </row>
    <row r="139" spans="1:33" s="4" customFormat="1" x14ac:dyDescent="0.15">
      <c r="A139" s="3" t="s">
        <v>26</v>
      </c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2"/>
      <c r="Q139" s="18"/>
      <c r="R139" s="18"/>
      <c r="S139" s="18"/>
      <c r="T139" s="14"/>
      <c r="U139" s="14"/>
      <c r="V139" s="14"/>
      <c r="W139" s="14"/>
      <c r="X139" s="16"/>
      <c r="AC139" s="2"/>
      <c r="AD139" s="2"/>
      <c r="AE139" s="2"/>
      <c r="AF139" s="2"/>
      <c r="AG139" s="2"/>
    </row>
    <row r="140" spans="1:33" s="4" customFormat="1" x14ac:dyDescent="0.15">
      <c r="A140" s="14"/>
      <c r="B140" s="14"/>
      <c r="C140" s="14"/>
      <c r="D140" s="14"/>
      <c r="E140" s="14"/>
      <c r="F140" s="14"/>
      <c r="G140" s="14"/>
      <c r="H140" s="7"/>
      <c r="I140" s="7"/>
      <c r="J140" s="3"/>
      <c r="K140" s="3"/>
      <c r="L140" s="3"/>
      <c r="M140" s="41"/>
      <c r="Q140" s="18"/>
      <c r="R140" s="18"/>
      <c r="S140" s="18"/>
      <c r="T140" s="14"/>
      <c r="U140" s="14"/>
      <c r="V140" s="14"/>
      <c r="W140" s="14"/>
      <c r="X140" s="16"/>
      <c r="AC140" s="2"/>
      <c r="AD140" s="2"/>
      <c r="AE140" s="2"/>
      <c r="AF140" s="2"/>
      <c r="AG140" s="2"/>
    </row>
    <row r="141" spans="1:33" s="4" customFormat="1" x14ac:dyDescent="0.15">
      <c r="B141" s="76" t="s">
        <v>25</v>
      </c>
      <c r="C141" s="129">
        <f>+H127</f>
        <v>20</v>
      </c>
      <c r="D141" s="23" t="s">
        <v>74</v>
      </c>
      <c r="E141" s="25"/>
      <c r="F141" s="25"/>
      <c r="G141" s="25"/>
      <c r="H141" s="14"/>
      <c r="K141" s="3"/>
      <c r="L141" s="3"/>
      <c r="M141" s="41"/>
      <c r="Q141" s="18"/>
      <c r="R141" s="18"/>
      <c r="S141" s="18"/>
      <c r="T141" s="14"/>
      <c r="U141" s="14"/>
      <c r="V141" s="14"/>
      <c r="W141" s="14"/>
      <c r="X141" s="16"/>
      <c r="AC141" s="2"/>
      <c r="AD141" s="2"/>
      <c r="AE141" s="2"/>
      <c r="AF141" s="2"/>
      <c r="AG141" s="2"/>
    </row>
    <row r="142" spans="1:33" s="4" customFormat="1" x14ac:dyDescent="0.15">
      <c r="B142" s="128" t="s">
        <v>76</v>
      </c>
      <c r="C142" s="129">
        <f>G127</f>
        <v>37</v>
      </c>
      <c r="D142" s="23" t="s">
        <v>36</v>
      </c>
      <c r="E142" s="27"/>
      <c r="F142" s="27"/>
      <c r="G142" s="27"/>
      <c r="H142" s="27"/>
      <c r="I142" s="3"/>
      <c r="J142" s="3"/>
      <c r="K142" s="3"/>
      <c r="L142" s="3"/>
      <c r="M142" s="16"/>
      <c r="Q142" s="18"/>
      <c r="R142" s="18"/>
      <c r="S142" s="18"/>
      <c r="T142" s="14"/>
      <c r="U142" s="14"/>
      <c r="V142" s="14"/>
      <c r="W142" s="14"/>
      <c r="X142" s="16"/>
      <c r="AC142" s="2"/>
      <c r="AD142" s="2"/>
      <c r="AE142" s="2"/>
      <c r="AF142" s="2"/>
      <c r="AG142" s="2"/>
    </row>
    <row r="143" spans="1:33" s="4" customFormat="1" x14ac:dyDescent="0.15">
      <c r="B143" s="76" t="s">
        <v>77</v>
      </c>
      <c r="C143" s="130">
        <f>ROUND(C142*60/1000,2)</f>
        <v>2.2200000000000002</v>
      </c>
      <c r="D143" s="23" t="s">
        <v>75</v>
      </c>
      <c r="E143" s="3"/>
      <c r="F143" s="3"/>
      <c r="G143" s="3"/>
      <c r="H143" s="3"/>
      <c r="I143" s="3"/>
      <c r="J143" s="3"/>
      <c r="K143" s="3"/>
      <c r="L143" s="3"/>
      <c r="M143" s="16"/>
      <c r="Q143" s="18"/>
      <c r="R143" s="18"/>
      <c r="S143" s="18"/>
      <c r="T143" s="14"/>
      <c r="U143" s="14"/>
      <c r="V143" s="14"/>
      <c r="W143" s="14"/>
      <c r="X143" s="16"/>
      <c r="AC143" s="2"/>
      <c r="AD143" s="2"/>
      <c r="AE143" s="2"/>
      <c r="AF143" s="2"/>
      <c r="AG143" s="2"/>
    </row>
    <row r="144" spans="1:33" s="4" customFormat="1" x14ac:dyDescent="0.15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17"/>
      <c r="Q144" s="18"/>
      <c r="R144" s="18"/>
      <c r="S144" s="18"/>
      <c r="T144" s="14"/>
      <c r="U144" s="14"/>
      <c r="V144" s="14"/>
      <c r="W144" s="14"/>
      <c r="X144" s="16"/>
      <c r="AC144" s="2"/>
      <c r="AD144" s="2"/>
      <c r="AE144" s="2"/>
      <c r="AF144" s="2"/>
      <c r="AG144" s="2"/>
    </row>
    <row r="145" spans="1:33" s="4" customFormat="1" x14ac:dyDescent="0.15">
      <c r="A145" s="3" t="s">
        <v>24</v>
      </c>
      <c r="B145" s="21"/>
      <c r="C145" s="18"/>
      <c r="D145" s="18"/>
      <c r="E145" s="18"/>
      <c r="F145" s="18"/>
      <c r="G145" s="18"/>
      <c r="H145" s="18"/>
      <c r="I145" s="14"/>
      <c r="J145" s="14"/>
      <c r="K145" s="14"/>
      <c r="L145" s="14"/>
      <c r="M145" s="7"/>
      <c r="Q145" s="18"/>
      <c r="R145" s="18"/>
      <c r="S145" s="18"/>
      <c r="T145" s="14"/>
      <c r="U145" s="14"/>
      <c r="V145" s="14"/>
      <c r="W145" s="14"/>
      <c r="X145" s="16"/>
      <c r="AC145" s="2"/>
      <c r="AD145" s="2"/>
      <c r="AE145" s="2"/>
      <c r="AF145" s="2"/>
      <c r="AG145" s="2"/>
    </row>
    <row r="146" spans="1:33" s="4" customFormat="1" x14ac:dyDescent="0.15">
      <c r="A146" s="21"/>
      <c r="C146" s="84"/>
      <c r="D146" s="84"/>
      <c r="E146" s="18"/>
      <c r="F146" s="25"/>
      <c r="G146" s="25"/>
      <c r="H146" s="25"/>
      <c r="K146" s="14"/>
      <c r="L146" s="16"/>
      <c r="M146" s="7"/>
      <c r="Q146" s="18"/>
      <c r="R146" s="18"/>
      <c r="S146" s="18"/>
      <c r="T146" s="14"/>
      <c r="U146" s="14"/>
      <c r="V146" s="14"/>
      <c r="W146" s="14"/>
      <c r="X146" s="16"/>
      <c r="AC146" s="2"/>
      <c r="AD146" s="2"/>
      <c r="AE146" s="2"/>
      <c r="AF146" s="2"/>
      <c r="AG146" s="2"/>
    </row>
    <row r="147" spans="1:33" s="4" customFormat="1" x14ac:dyDescent="0.15">
      <c r="B147" s="127" t="s">
        <v>71</v>
      </c>
      <c r="C147" s="110" t="s">
        <v>73</v>
      </c>
      <c r="D147" s="103"/>
      <c r="E147" s="104"/>
      <c r="F147" s="104"/>
      <c r="G147" s="111" t="s">
        <v>72</v>
      </c>
      <c r="H147" s="107"/>
      <c r="I147" s="108"/>
      <c r="J147" s="109"/>
      <c r="K147" s="85"/>
      <c r="L147" s="34"/>
      <c r="M147" s="7"/>
      <c r="Q147" s="19"/>
      <c r="R147" s="19"/>
      <c r="S147" s="19"/>
      <c r="T147" s="7"/>
      <c r="U147" s="7"/>
      <c r="V147" s="7"/>
      <c r="W147" s="7"/>
      <c r="X147" s="16"/>
      <c r="AC147" s="2"/>
      <c r="AD147" s="2"/>
      <c r="AE147" s="2"/>
      <c r="AF147" s="2"/>
      <c r="AG147" s="2"/>
    </row>
    <row r="148" spans="1:33" s="4" customFormat="1" x14ac:dyDescent="0.15">
      <c r="B148" s="93"/>
      <c r="C148" s="105"/>
      <c r="D148" s="61"/>
      <c r="E148" s="61"/>
      <c r="F148" s="61"/>
      <c r="G148" s="112" t="s">
        <v>67</v>
      </c>
      <c r="H148" s="113"/>
      <c r="I148" s="106" t="s">
        <v>68</v>
      </c>
      <c r="J148" s="114"/>
      <c r="K148" s="41"/>
      <c r="L148" s="41"/>
      <c r="M148" s="7"/>
      <c r="Q148" s="19"/>
      <c r="R148" s="19"/>
      <c r="S148" s="19"/>
      <c r="T148" s="7"/>
      <c r="U148" s="7"/>
      <c r="V148" s="7"/>
      <c r="W148" s="7"/>
      <c r="X148" s="16"/>
      <c r="Y148" s="3"/>
      <c r="Z148" s="3"/>
      <c r="AA148" s="3"/>
      <c r="AC148" s="2"/>
      <c r="AD148" s="2"/>
      <c r="AE148" s="2"/>
      <c r="AF148" s="2"/>
      <c r="AG148" s="2"/>
    </row>
    <row r="149" spans="1:33" s="4" customFormat="1" x14ac:dyDescent="0.15">
      <c r="A149" s="91" t="s">
        <v>65</v>
      </c>
      <c r="B149" s="95">
        <v>13</v>
      </c>
      <c r="C149" s="115">
        <v>0.1</v>
      </c>
      <c r="D149" s="96" t="s">
        <v>2</v>
      </c>
      <c r="E149" s="118">
        <v>1</v>
      </c>
      <c r="F149" s="97" t="str">
        <f t="shared" ref="F149:F156" si="10">IF(B149=$C$141,IF(AND($C$143&gt;=C149,$C$143&lt;=E149),"→○適","→×不適"),"")</f>
        <v/>
      </c>
      <c r="G149" s="121">
        <v>2.5</v>
      </c>
      <c r="H149" s="98" t="str">
        <f t="shared" ref="H149:H156" si="11">IF(B149=$C$141,IF(AND($C$143&gt;=C149,$C$143&lt;=G149),"→○適","→×不適"),"")</f>
        <v/>
      </c>
      <c r="I149" s="124">
        <v>1.5</v>
      </c>
      <c r="J149" s="98" t="str">
        <f t="shared" ref="J149:J156" si="12">IF(B149=$C$141,IF(AND($C$143&gt;=C149,$C$143&lt;=I149),"→○適","→×不適"),"")</f>
        <v/>
      </c>
      <c r="K149" s="17"/>
      <c r="L149" s="41"/>
      <c r="M149" s="7"/>
      <c r="Q149" s="19"/>
      <c r="R149" s="19"/>
      <c r="S149" s="19"/>
      <c r="T149" s="7"/>
      <c r="U149" s="7"/>
      <c r="V149" s="7"/>
      <c r="W149" s="7"/>
      <c r="X149" s="16"/>
      <c r="Y149" s="3"/>
      <c r="Z149" s="3"/>
      <c r="AA149" s="3"/>
      <c r="AC149" s="2"/>
      <c r="AD149" s="2"/>
      <c r="AE149" s="2"/>
      <c r="AF149" s="2"/>
      <c r="AG149" s="2"/>
    </row>
    <row r="150" spans="1:33" s="4" customFormat="1" x14ac:dyDescent="0.15">
      <c r="A150" s="92" t="s">
        <v>66</v>
      </c>
      <c r="B150" s="95">
        <v>20</v>
      </c>
      <c r="C150" s="116">
        <v>0.2</v>
      </c>
      <c r="D150" s="18" t="s">
        <v>2</v>
      </c>
      <c r="E150" s="119">
        <f>1.6</f>
        <v>1.6</v>
      </c>
      <c r="F150" s="33" t="str">
        <f t="shared" si="10"/>
        <v>→×不適</v>
      </c>
      <c r="G150" s="122">
        <v>4</v>
      </c>
      <c r="H150" s="99" t="str">
        <f t="shared" si="11"/>
        <v>→○適</v>
      </c>
      <c r="I150" s="125">
        <v>2.5</v>
      </c>
      <c r="J150" s="99" t="str">
        <f t="shared" si="12"/>
        <v>→○適</v>
      </c>
      <c r="K150" s="17"/>
      <c r="L150" s="41"/>
      <c r="M150" s="7"/>
      <c r="Q150" s="19"/>
      <c r="R150" s="19"/>
      <c r="S150" s="19"/>
      <c r="T150" s="7"/>
      <c r="U150" s="7"/>
      <c r="V150" s="7"/>
      <c r="W150" s="7"/>
      <c r="X150" s="16"/>
      <c r="Y150" s="3"/>
      <c r="Z150" s="3"/>
      <c r="AA150" s="3"/>
      <c r="AC150" s="2"/>
      <c r="AD150" s="2"/>
      <c r="AE150" s="2"/>
      <c r="AF150" s="2"/>
      <c r="AG150" s="2"/>
    </row>
    <row r="151" spans="1:33" s="4" customFormat="1" x14ac:dyDescent="0.15">
      <c r="A151" s="92"/>
      <c r="B151" s="95">
        <v>25</v>
      </c>
      <c r="C151" s="115">
        <v>0.23</v>
      </c>
      <c r="D151" s="96" t="s">
        <v>2</v>
      </c>
      <c r="E151" s="118">
        <v>2.5</v>
      </c>
      <c r="F151" s="97" t="str">
        <f t="shared" si="10"/>
        <v/>
      </c>
      <c r="G151" s="121">
        <v>6.3</v>
      </c>
      <c r="H151" s="98" t="str">
        <f t="shared" si="11"/>
        <v/>
      </c>
      <c r="I151" s="124">
        <v>4</v>
      </c>
      <c r="J151" s="98" t="str">
        <f t="shared" si="12"/>
        <v/>
      </c>
      <c r="K151" s="19"/>
      <c r="L151" s="41"/>
      <c r="M151" s="7"/>
      <c r="Q151" s="19"/>
      <c r="R151" s="19"/>
      <c r="S151" s="19"/>
      <c r="T151" s="7"/>
      <c r="U151" s="7"/>
      <c r="V151" s="7"/>
      <c r="W151" s="7"/>
      <c r="X151" s="16"/>
      <c r="Y151" s="3"/>
      <c r="Z151" s="3"/>
      <c r="AA151" s="3"/>
      <c r="AC151" s="2"/>
      <c r="AD151" s="2"/>
      <c r="AE151" s="2"/>
      <c r="AF151" s="2"/>
      <c r="AG151" s="2"/>
    </row>
    <row r="152" spans="1:33" s="4" customFormat="1" x14ac:dyDescent="0.15">
      <c r="A152" s="93"/>
      <c r="B152" s="95">
        <v>30</v>
      </c>
      <c r="C152" s="116">
        <v>0.4</v>
      </c>
      <c r="D152" s="18" t="s">
        <v>2</v>
      </c>
      <c r="E152" s="119">
        <v>4</v>
      </c>
      <c r="F152" s="33" t="str">
        <f t="shared" si="10"/>
        <v/>
      </c>
      <c r="G152" s="122">
        <v>10</v>
      </c>
      <c r="H152" s="99" t="str">
        <f t="shared" si="11"/>
        <v/>
      </c>
      <c r="I152" s="125">
        <v>6</v>
      </c>
      <c r="J152" s="99" t="str">
        <f t="shared" si="12"/>
        <v/>
      </c>
      <c r="K152" s="19"/>
      <c r="L152" s="2"/>
      <c r="M152" s="7"/>
      <c r="Q152" s="19"/>
      <c r="R152" s="19"/>
      <c r="S152" s="19"/>
      <c r="T152" s="7"/>
      <c r="U152" s="7"/>
      <c r="V152" s="7"/>
      <c r="W152" s="7"/>
      <c r="X152" s="16"/>
      <c r="Y152" s="3"/>
      <c r="Z152" s="3"/>
      <c r="AA152" s="3"/>
      <c r="AC152" s="2"/>
      <c r="AD152" s="2"/>
      <c r="AE152" s="2"/>
      <c r="AF152" s="2"/>
      <c r="AG152" s="2"/>
    </row>
    <row r="153" spans="1:33" s="4" customFormat="1" x14ac:dyDescent="0.15">
      <c r="A153" s="91" t="s">
        <v>69</v>
      </c>
      <c r="B153" s="95">
        <v>40</v>
      </c>
      <c r="C153" s="115">
        <v>0.4</v>
      </c>
      <c r="D153" s="96" t="s">
        <v>2</v>
      </c>
      <c r="E153" s="118">
        <v>6.5</v>
      </c>
      <c r="F153" s="97" t="str">
        <f t="shared" si="10"/>
        <v/>
      </c>
      <c r="G153" s="121">
        <v>16</v>
      </c>
      <c r="H153" s="98" t="str">
        <f t="shared" si="11"/>
        <v/>
      </c>
      <c r="I153" s="124">
        <v>9</v>
      </c>
      <c r="J153" s="98" t="str">
        <f t="shared" si="12"/>
        <v/>
      </c>
      <c r="K153" s="19"/>
      <c r="L153" s="2"/>
      <c r="M153" s="14"/>
      <c r="Q153" s="19"/>
      <c r="R153" s="19"/>
      <c r="S153" s="19"/>
      <c r="T153" s="7"/>
      <c r="U153" s="7"/>
      <c r="V153" s="7"/>
      <c r="W153" s="7"/>
      <c r="X153" s="16"/>
      <c r="Y153" s="3"/>
      <c r="Z153" s="3"/>
      <c r="AA153" s="3"/>
      <c r="AC153" s="2"/>
      <c r="AD153" s="2"/>
      <c r="AE153" s="2"/>
      <c r="AF153" s="2"/>
      <c r="AG153" s="2"/>
    </row>
    <row r="154" spans="1:33" s="4" customFormat="1" x14ac:dyDescent="0.15">
      <c r="A154" s="94" t="s">
        <v>66</v>
      </c>
      <c r="B154" s="95">
        <v>50</v>
      </c>
      <c r="C154" s="116">
        <v>1.25</v>
      </c>
      <c r="D154" s="18" t="s">
        <v>2</v>
      </c>
      <c r="E154" s="119">
        <v>17</v>
      </c>
      <c r="F154" s="33" t="str">
        <f t="shared" si="10"/>
        <v/>
      </c>
      <c r="G154" s="122">
        <v>50</v>
      </c>
      <c r="H154" s="99" t="str">
        <f t="shared" si="11"/>
        <v/>
      </c>
      <c r="I154" s="125">
        <v>30</v>
      </c>
      <c r="J154" s="99" t="str">
        <f t="shared" si="12"/>
        <v/>
      </c>
      <c r="K154" s="19"/>
      <c r="L154" s="2"/>
      <c r="M154" s="30"/>
      <c r="Q154" s="19"/>
      <c r="R154" s="19"/>
      <c r="S154" s="19"/>
      <c r="T154" s="7"/>
      <c r="U154" s="7"/>
      <c r="V154" s="7"/>
      <c r="W154" s="7"/>
      <c r="X154" s="16"/>
      <c r="Y154" s="3"/>
      <c r="Z154" s="3"/>
      <c r="AA154" s="3"/>
      <c r="AC154" s="2"/>
      <c r="AD154" s="2"/>
      <c r="AE154" s="2"/>
      <c r="AF154" s="2"/>
      <c r="AG154" s="2"/>
    </row>
    <row r="155" spans="1:33" s="4" customFormat="1" x14ac:dyDescent="0.15">
      <c r="A155" s="92"/>
      <c r="B155" s="95">
        <v>75</v>
      </c>
      <c r="C155" s="115">
        <v>2.5</v>
      </c>
      <c r="D155" s="96" t="s">
        <v>2</v>
      </c>
      <c r="E155" s="118">
        <v>27.5</v>
      </c>
      <c r="F155" s="97" t="str">
        <f t="shared" si="10"/>
        <v/>
      </c>
      <c r="G155" s="121">
        <v>78</v>
      </c>
      <c r="H155" s="98" t="str">
        <f t="shared" si="11"/>
        <v/>
      </c>
      <c r="I155" s="124">
        <v>47</v>
      </c>
      <c r="J155" s="98" t="str">
        <f t="shared" si="12"/>
        <v/>
      </c>
      <c r="K155" s="19"/>
      <c r="L155" s="2"/>
      <c r="M155" s="14"/>
      <c r="Q155" s="19"/>
      <c r="R155" s="19"/>
      <c r="S155" s="19"/>
      <c r="T155" s="7"/>
      <c r="U155" s="7"/>
      <c r="V155" s="7"/>
      <c r="W155" s="7"/>
      <c r="X155" s="16"/>
      <c r="Y155" s="3"/>
      <c r="Z155" s="3"/>
      <c r="AA155" s="3"/>
      <c r="AC155" s="2"/>
      <c r="AD155" s="2"/>
      <c r="AE155" s="2"/>
      <c r="AF155" s="2"/>
      <c r="AG155" s="2"/>
    </row>
    <row r="156" spans="1:33" s="4" customFormat="1" x14ac:dyDescent="0.15">
      <c r="A156" s="93"/>
      <c r="B156" s="95">
        <v>100</v>
      </c>
      <c r="C156" s="117">
        <v>4</v>
      </c>
      <c r="D156" s="100" t="s">
        <v>2</v>
      </c>
      <c r="E156" s="120">
        <v>44</v>
      </c>
      <c r="F156" s="101" t="str">
        <f t="shared" si="10"/>
        <v/>
      </c>
      <c r="G156" s="123">
        <v>125</v>
      </c>
      <c r="H156" s="102" t="str">
        <f t="shared" si="11"/>
        <v/>
      </c>
      <c r="I156" s="126">
        <v>74.5</v>
      </c>
      <c r="J156" s="102" t="str">
        <f t="shared" si="12"/>
        <v/>
      </c>
      <c r="K156" s="17"/>
      <c r="L156" s="2"/>
      <c r="M156" s="14"/>
      <c r="Q156" s="19"/>
      <c r="R156" s="19"/>
      <c r="S156" s="19"/>
      <c r="T156" s="7"/>
      <c r="U156" s="7"/>
      <c r="V156" s="7"/>
      <c r="W156" s="7"/>
      <c r="X156" s="16"/>
      <c r="Y156" s="3"/>
      <c r="Z156" s="3"/>
      <c r="AA156" s="3"/>
      <c r="AB156" s="3"/>
      <c r="AC156" s="2"/>
      <c r="AD156" s="2"/>
      <c r="AE156" s="2"/>
      <c r="AF156" s="2"/>
      <c r="AG156" s="2"/>
    </row>
    <row r="157" spans="1:33" s="4" customFormat="1" x14ac:dyDescent="0.15">
      <c r="A157" s="14"/>
      <c r="B157" s="35"/>
      <c r="C157" s="25"/>
      <c r="D157" s="25"/>
      <c r="E157" s="25"/>
      <c r="F157" s="25"/>
      <c r="I157" s="41"/>
      <c r="J157" s="2"/>
      <c r="K157" s="2"/>
      <c r="M157" s="21"/>
      <c r="Q157" s="19"/>
      <c r="R157" s="19"/>
      <c r="S157" s="19"/>
      <c r="T157" s="7"/>
      <c r="U157" s="7"/>
      <c r="V157" s="7"/>
      <c r="W157" s="7"/>
      <c r="X157" s="16"/>
      <c r="Y157" s="3"/>
      <c r="Z157" s="3"/>
      <c r="AA157" s="3"/>
      <c r="AB157" s="3"/>
      <c r="AC157" s="2"/>
      <c r="AD157" s="2"/>
      <c r="AE157" s="2"/>
      <c r="AF157" s="2"/>
      <c r="AG157" s="2"/>
    </row>
    <row r="158" spans="1:33" s="4" customFormat="1" x14ac:dyDescent="0.15">
      <c r="A158" s="36" t="s">
        <v>27</v>
      </c>
      <c r="C158" s="25"/>
      <c r="D158" s="25"/>
      <c r="E158" s="25"/>
      <c r="F158" s="25"/>
      <c r="H158" s="25"/>
      <c r="I158" s="2"/>
      <c r="K158" s="41"/>
      <c r="Q158" s="19"/>
      <c r="R158" s="19"/>
      <c r="S158" s="19"/>
      <c r="T158" s="7"/>
      <c r="U158" s="7"/>
      <c r="V158" s="7"/>
      <c r="W158" s="7"/>
      <c r="X158" s="16"/>
      <c r="Y158" s="3"/>
      <c r="Z158" s="3"/>
      <c r="AA158" s="3"/>
      <c r="AB158" s="3"/>
      <c r="AC158" s="2"/>
      <c r="AD158" s="2"/>
      <c r="AE158" s="2"/>
      <c r="AF158" s="2"/>
      <c r="AG158" s="2"/>
    </row>
    <row r="159" spans="1:33" x14ac:dyDescent="0.1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7"/>
      <c r="M159" s="7"/>
      <c r="N159" s="19"/>
      <c r="O159" s="19"/>
      <c r="P159" s="19"/>
      <c r="Q159" s="19"/>
      <c r="R159" s="19"/>
      <c r="S159" s="19"/>
      <c r="T159" s="7"/>
      <c r="U159" s="7"/>
      <c r="V159" s="7"/>
      <c r="W159" s="7"/>
      <c r="X159" s="16"/>
      <c r="Y159" s="3"/>
      <c r="Z159" s="3"/>
      <c r="AA159" s="3"/>
      <c r="AB159" s="3"/>
    </row>
    <row r="160" spans="1:33" x14ac:dyDescent="0.1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4"/>
      <c r="M160" s="14"/>
      <c r="N160" s="18"/>
      <c r="O160" s="18"/>
      <c r="P160" s="18"/>
      <c r="Q160" s="18"/>
      <c r="R160" s="18"/>
      <c r="S160" s="18"/>
      <c r="T160" s="14"/>
      <c r="U160" s="14"/>
      <c r="V160" s="14"/>
      <c r="W160" s="14"/>
      <c r="X160" s="16"/>
      <c r="Y160" s="3"/>
      <c r="Z160" s="3"/>
      <c r="AA160" s="3"/>
      <c r="AB160" s="3"/>
    </row>
    <row r="161" spans="1:28" x14ac:dyDescent="0.1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7"/>
      <c r="M161" s="7"/>
      <c r="N161" s="19"/>
      <c r="O161" s="19"/>
      <c r="P161" s="19"/>
      <c r="Q161" s="19"/>
      <c r="R161" s="19"/>
      <c r="S161" s="19"/>
      <c r="T161" s="7"/>
      <c r="U161" s="7"/>
      <c r="V161" s="7"/>
      <c r="W161" s="7"/>
      <c r="X161" s="16"/>
      <c r="Y161" s="3"/>
      <c r="Z161" s="3"/>
      <c r="AA161" s="3"/>
      <c r="AB161" s="3"/>
    </row>
    <row r="162" spans="1:28" x14ac:dyDescent="0.1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4"/>
      <c r="M162" s="14"/>
      <c r="N162" s="37"/>
      <c r="O162" s="37"/>
      <c r="P162" s="37"/>
      <c r="Q162" s="37"/>
      <c r="R162" s="37"/>
      <c r="S162" s="37"/>
      <c r="T162" s="8"/>
      <c r="U162" s="14"/>
      <c r="V162" s="14"/>
      <c r="W162" s="8"/>
      <c r="X162" s="16"/>
      <c r="Y162" s="3"/>
      <c r="Z162" s="3"/>
      <c r="AA162" s="3"/>
      <c r="AB162" s="3"/>
    </row>
    <row r="163" spans="1:28" x14ac:dyDescent="0.1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4"/>
      <c r="M163" s="14"/>
      <c r="N163" s="37"/>
      <c r="O163" s="18"/>
      <c r="P163" s="37"/>
      <c r="Q163" s="18"/>
      <c r="R163" s="37"/>
      <c r="S163" s="18"/>
      <c r="T163" s="8"/>
      <c r="U163" s="8"/>
      <c r="V163" s="8"/>
      <c r="W163" s="7"/>
      <c r="X163" s="16"/>
      <c r="Y163" s="3"/>
      <c r="Z163" s="3"/>
      <c r="AA163" s="3"/>
      <c r="AB163" s="3"/>
    </row>
    <row r="164" spans="1:28" x14ac:dyDescent="0.1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4"/>
      <c r="M164" s="14"/>
      <c r="N164" s="37"/>
      <c r="O164" s="18"/>
      <c r="P164" s="37"/>
      <c r="Q164" s="18"/>
      <c r="R164" s="37"/>
      <c r="S164" s="18"/>
      <c r="T164" s="8"/>
      <c r="U164" s="8"/>
      <c r="V164" s="8"/>
      <c r="W164" s="7"/>
      <c r="X164" s="16"/>
      <c r="Y164" s="3"/>
      <c r="Z164" s="3"/>
      <c r="AA164" s="3"/>
      <c r="AB164" s="3"/>
    </row>
    <row r="165" spans="1:28" x14ac:dyDescent="0.1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4"/>
      <c r="M165" s="14"/>
      <c r="N165" s="37"/>
      <c r="O165" s="18"/>
      <c r="P165" s="37"/>
      <c r="Q165" s="18"/>
      <c r="R165" s="37"/>
      <c r="S165" s="37"/>
      <c r="T165" s="8"/>
      <c r="U165" s="8"/>
      <c r="V165" s="8"/>
      <c r="W165" s="7"/>
      <c r="X165" s="17"/>
      <c r="Y165" s="3"/>
      <c r="Z165" s="3"/>
      <c r="AA165" s="3"/>
      <c r="AB165" s="3"/>
    </row>
    <row r="166" spans="1:28" x14ac:dyDescent="0.1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39"/>
      <c r="M166" s="39"/>
      <c r="N166" s="19"/>
      <c r="O166" s="19"/>
      <c r="P166" s="19"/>
      <c r="Q166" s="19"/>
      <c r="R166" s="19"/>
      <c r="S166" s="19"/>
      <c r="T166" s="7"/>
      <c r="U166" s="7"/>
      <c r="V166" s="7"/>
      <c r="W166" s="7"/>
      <c r="X166" s="17"/>
      <c r="Y166" s="3"/>
      <c r="Z166" s="3"/>
      <c r="AA166" s="3"/>
      <c r="AB166" s="3"/>
    </row>
    <row r="167" spans="1:28" x14ac:dyDescent="0.1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4"/>
      <c r="M167" s="14"/>
      <c r="N167" s="18"/>
      <c r="O167" s="18"/>
      <c r="P167" s="18"/>
      <c r="Q167" s="18"/>
      <c r="R167" s="18"/>
      <c r="S167" s="18"/>
      <c r="T167" s="14"/>
      <c r="U167" s="14"/>
      <c r="V167" s="14"/>
      <c r="W167" s="14"/>
      <c r="X167" s="17"/>
      <c r="Y167" s="3"/>
      <c r="Z167" s="3"/>
      <c r="AA167" s="3"/>
      <c r="AB167" s="3"/>
    </row>
    <row r="168" spans="1:28" x14ac:dyDescent="0.1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4"/>
      <c r="M168" s="14"/>
      <c r="N168" s="18"/>
      <c r="O168" s="18"/>
      <c r="P168" s="18"/>
      <c r="Q168" s="18"/>
      <c r="R168" s="18"/>
      <c r="S168" s="18"/>
      <c r="T168" s="14"/>
      <c r="U168" s="14"/>
      <c r="V168" s="14"/>
      <c r="W168" s="14"/>
      <c r="X168" s="17"/>
      <c r="Y168" s="3"/>
      <c r="Z168" s="3"/>
      <c r="AA168" s="3"/>
      <c r="AB168" s="3"/>
    </row>
    <row r="169" spans="1:28" x14ac:dyDescent="0.1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4"/>
      <c r="M169" s="14"/>
      <c r="N169" s="18"/>
      <c r="O169" s="18"/>
      <c r="P169" s="18"/>
      <c r="Q169" s="18"/>
      <c r="R169" s="18"/>
      <c r="S169" s="18"/>
      <c r="T169" s="14"/>
      <c r="U169" s="14"/>
      <c r="V169" s="14"/>
      <c r="W169" s="14"/>
      <c r="X169" s="17"/>
      <c r="Y169" s="3"/>
      <c r="Z169" s="3"/>
      <c r="AA169" s="3"/>
      <c r="AB169" s="3"/>
    </row>
    <row r="170" spans="1:28" x14ac:dyDescent="0.1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4"/>
      <c r="M170" s="14"/>
      <c r="N170" s="18"/>
      <c r="O170" s="18"/>
      <c r="P170" s="18"/>
      <c r="Q170" s="18"/>
      <c r="R170" s="18"/>
      <c r="S170" s="18"/>
      <c r="T170" s="14"/>
      <c r="U170" s="14"/>
      <c r="V170" s="14"/>
      <c r="W170" s="14"/>
      <c r="X170" s="17"/>
      <c r="Y170" s="3"/>
      <c r="Z170" s="3"/>
      <c r="AA170" s="3"/>
      <c r="AB170" s="3"/>
    </row>
    <row r="171" spans="1:28" x14ac:dyDescent="0.1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4"/>
      <c r="M171" s="14"/>
      <c r="N171" s="18"/>
      <c r="O171" s="18"/>
      <c r="P171" s="18"/>
      <c r="Q171" s="18"/>
      <c r="R171" s="18"/>
      <c r="S171" s="18"/>
      <c r="T171" s="14"/>
      <c r="U171" s="14"/>
      <c r="V171" s="14"/>
      <c r="W171" s="14"/>
      <c r="X171" s="17"/>
      <c r="Y171" s="3"/>
      <c r="Z171" s="3"/>
      <c r="AA171" s="3"/>
      <c r="AB171" s="3"/>
    </row>
    <row r="172" spans="1:28" x14ac:dyDescent="0.1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4"/>
      <c r="M172" s="14"/>
      <c r="N172" s="18"/>
      <c r="O172" s="18"/>
      <c r="P172" s="18"/>
      <c r="Q172" s="18"/>
      <c r="R172" s="18"/>
      <c r="S172" s="18"/>
      <c r="T172" s="14"/>
      <c r="U172" s="14"/>
      <c r="V172" s="14"/>
      <c r="W172" s="14"/>
      <c r="X172" s="17"/>
      <c r="Y172" s="3"/>
      <c r="Z172" s="3"/>
      <c r="AA172" s="3"/>
      <c r="AB172" s="3"/>
    </row>
    <row r="173" spans="1:28" x14ac:dyDescent="0.1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4"/>
      <c r="M173" s="14"/>
      <c r="N173" s="18"/>
      <c r="O173" s="18"/>
      <c r="P173" s="18"/>
      <c r="Q173" s="18"/>
      <c r="R173" s="18"/>
      <c r="S173" s="18"/>
      <c r="T173" s="14"/>
      <c r="U173" s="14"/>
      <c r="V173" s="14"/>
      <c r="W173" s="14"/>
      <c r="X173" s="17"/>
      <c r="Y173" s="3"/>
      <c r="Z173" s="3"/>
      <c r="AA173" s="3"/>
      <c r="AB173" s="3"/>
    </row>
    <row r="174" spans="1:28" x14ac:dyDescent="0.1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4"/>
      <c r="M174" s="14"/>
      <c r="N174" s="18"/>
      <c r="O174" s="18"/>
      <c r="P174" s="18"/>
      <c r="Q174" s="18"/>
      <c r="R174" s="18"/>
      <c r="S174" s="18"/>
      <c r="T174" s="14"/>
      <c r="U174" s="14"/>
      <c r="V174" s="14"/>
      <c r="W174" s="14"/>
      <c r="X174" s="17"/>
      <c r="Y174" s="3"/>
      <c r="Z174" s="3"/>
      <c r="AA174" s="3"/>
      <c r="AB174" s="3"/>
    </row>
    <row r="175" spans="1:28" x14ac:dyDescent="0.1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4"/>
      <c r="M175" s="14"/>
      <c r="N175" s="18"/>
      <c r="O175" s="18"/>
      <c r="P175" s="18"/>
      <c r="Q175" s="18"/>
      <c r="R175" s="18"/>
      <c r="S175" s="18"/>
      <c r="T175" s="14"/>
      <c r="U175" s="14"/>
      <c r="V175" s="14"/>
      <c r="W175" s="14"/>
      <c r="X175" s="17"/>
      <c r="Y175" s="3"/>
      <c r="Z175" s="3"/>
      <c r="AA175" s="3"/>
      <c r="AB175" s="3"/>
    </row>
    <row r="176" spans="1:28" x14ac:dyDescent="0.1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4"/>
      <c r="M176" s="14"/>
      <c r="N176" s="18"/>
      <c r="O176" s="18"/>
      <c r="P176" s="18"/>
      <c r="Q176" s="18"/>
      <c r="R176" s="18"/>
      <c r="S176" s="18"/>
      <c r="T176" s="14"/>
      <c r="U176" s="14"/>
      <c r="V176" s="14"/>
      <c r="W176" s="14"/>
      <c r="X176" s="17"/>
      <c r="Y176" s="3"/>
      <c r="Z176" s="3"/>
      <c r="AA176" s="3"/>
      <c r="AB176" s="3"/>
    </row>
    <row r="177" spans="1:33" x14ac:dyDescent="0.1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4"/>
      <c r="M177" s="14"/>
      <c r="N177" s="18"/>
      <c r="O177" s="18"/>
      <c r="P177" s="18"/>
      <c r="Q177" s="18"/>
      <c r="R177" s="18"/>
      <c r="S177" s="18"/>
      <c r="T177" s="14"/>
      <c r="U177" s="14"/>
      <c r="V177" s="14"/>
      <c r="W177" s="14"/>
      <c r="X177" s="17"/>
      <c r="AB177" s="3"/>
    </row>
    <row r="178" spans="1:33" x14ac:dyDescent="0.1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4"/>
      <c r="M178" s="14"/>
      <c r="N178" s="18"/>
      <c r="O178" s="18"/>
      <c r="P178" s="18"/>
      <c r="Q178" s="18"/>
      <c r="R178" s="18"/>
      <c r="S178" s="18"/>
      <c r="T178" s="14"/>
      <c r="U178" s="14"/>
      <c r="V178" s="14"/>
      <c r="W178" s="14"/>
      <c r="X178" s="16"/>
      <c r="AB178" s="3"/>
    </row>
    <row r="179" spans="1:33" x14ac:dyDescent="0.1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4"/>
      <c r="M179" s="14"/>
      <c r="N179" s="18"/>
      <c r="O179" s="18"/>
      <c r="P179" s="18"/>
      <c r="Q179" s="18"/>
      <c r="R179" s="18"/>
      <c r="S179" s="18"/>
      <c r="T179" s="14"/>
      <c r="U179" s="14"/>
      <c r="V179" s="14"/>
      <c r="W179" s="14"/>
      <c r="X179" s="17"/>
      <c r="AB179" s="3"/>
    </row>
    <row r="180" spans="1:33" x14ac:dyDescent="0.15">
      <c r="A180" s="38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14"/>
      <c r="M180" s="14"/>
      <c r="N180" s="18"/>
      <c r="O180" s="18"/>
      <c r="P180" s="18"/>
      <c r="Q180" s="18"/>
      <c r="R180" s="18"/>
      <c r="S180" s="18"/>
      <c r="T180" s="14"/>
      <c r="U180" s="14"/>
      <c r="V180" s="14"/>
      <c r="W180" s="14"/>
      <c r="X180" s="38"/>
      <c r="AB180" s="3"/>
    </row>
    <row r="181" spans="1:33" x14ac:dyDescent="0.15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4"/>
      <c r="M181" s="14"/>
      <c r="N181" s="18"/>
      <c r="O181" s="18"/>
      <c r="P181" s="18"/>
      <c r="Q181" s="18"/>
      <c r="R181" s="18"/>
      <c r="S181" s="18"/>
      <c r="T181" s="14"/>
      <c r="U181" s="14"/>
      <c r="V181" s="14"/>
      <c r="W181" s="14"/>
      <c r="X181" s="17"/>
      <c r="AB181" s="3"/>
    </row>
    <row r="182" spans="1:33" x14ac:dyDescent="0.15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4"/>
      <c r="M182" s="14"/>
      <c r="N182" s="18"/>
      <c r="O182" s="18"/>
      <c r="P182" s="18"/>
      <c r="Q182" s="18"/>
      <c r="R182" s="18"/>
      <c r="S182" s="18"/>
      <c r="T182" s="14"/>
      <c r="U182" s="14"/>
      <c r="V182" s="14"/>
      <c r="W182" s="14"/>
      <c r="X182" s="17"/>
      <c r="AB182" s="3"/>
    </row>
    <row r="183" spans="1:33" x14ac:dyDescent="0.15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4"/>
      <c r="M183" s="14"/>
      <c r="N183" s="18"/>
      <c r="O183" s="18"/>
      <c r="P183" s="18"/>
      <c r="Q183" s="18"/>
      <c r="R183" s="18"/>
      <c r="S183" s="18"/>
      <c r="T183" s="14"/>
      <c r="U183" s="14"/>
      <c r="V183" s="14"/>
      <c r="W183" s="14"/>
      <c r="X183" s="17"/>
      <c r="AB183" s="3"/>
    </row>
    <row r="184" spans="1:33" x14ac:dyDescent="0.15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4"/>
      <c r="M184" s="14"/>
      <c r="N184" s="18"/>
      <c r="O184" s="18"/>
      <c r="P184" s="18"/>
      <c r="Q184" s="18"/>
      <c r="R184" s="18"/>
      <c r="S184" s="18"/>
      <c r="T184" s="14"/>
      <c r="U184" s="14"/>
      <c r="V184" s="14"/>
      <c r="W184" s="14"/>
      <c r="X184" s="17"/>
      <c r="AB184" s="3"/>
    </row>
    <row r="185" spans="1:33" x14ac:dyDescent="0.1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4"/>
      <c r="M185" s="14"/>
      <c r="N185" s="18"/>
      <c r="O185" s="18"/>
      <c r="P185" s="18"/>
      <c r="Q185" s="18"/>
      <c r="R185" s="18"/>
      <c r="S185" s="18"/>
      <c r="T185" s="14"/>
      <c r="U185" s="14"/>
      <c r="V185" s="14"/>
      <c r="W185" s="14"/>
      <c r="X185" s="16"/>
    </row>
    <row r="186" spans="1:33" x14ac:dyDescent="0.1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4"/>
      <c r="M186" s="14"/>
      <c r="N186" s="18"/>
      <c r="O186" s="18"/>
      <c r="P186" s="18"/>
      <c r="Q186" s="18"/>
      <c r="R186" s="18"/>
      <c r="S186" s="18"/>
      <c r="T186" s="14"/>
      <c r="U186" s="14"/>
      <c r="V186" s="14"/>
      <c r="W186" s="14"/>
      <c r="X186" s="16"/>
    </row>
    <row r="187" spans="1:33" x14ac:dyDescent="0.1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4"/>
      <c r="M187" s="14"/>
      <c r="N187" s="18"/>
      <c r="O187" s="18"/>
      <c r="P187" s="18"/>
      <c r="Q187" s="18"/>
      <c r="R187" s="18"/>
      <c r="S187" s="18"/>
      <c r="T187" s="14"/>
      <c r="U187" s="14"/>
      <c r="V187" s="14"/>
      <c r="W187" s="14"/>
      <c r="X187" s="16"/>
    </row>
    <row r="188" spans="1:33" x14ac:dyDescent="0.1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4"/>
      <c r="M188" s="14"/>
      <c r="N188" s="18"/>
      <c r="O188" s="18"/>
      <c r="P188" s="18"/>
      <c r="Q188" s="18"/>
      <c r="R188" s="18"/>
      <c r="S188" s="18"/>
      <c r="T188" s="14"/>
      <c r="U188" s="14"/>
      <c r="V188" s="14"/>
      <c r="W188" s="14"/>
      <c r="X188" s="16"/>
    </row>
    <row r="189" spans="1:33" x14ac:dyDescent="0.1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4"/>
      <c r="M189" s="14"/>
      <c r="N189" s="18"/>
      <c r="O189" s="18"/>
      <c r="P189" s="18"/>
      <c r="Q189" s="18"/>
      <c r="R189" s="18"/>
      <c r="S189" s="18"/>
      <c r="T189" s="14"/>
      <c r="U189" s="14"/>
      <c r="V189" s="14"/>
      <c r="W189" s="14"/>
      <c r="X189" s="16"/>
    </row>
    <row r="190" spans="1:33" x14ac:dyDescent="0.1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4"/>
      <c r="M190" s="14"/>
      <c r="N190" s="18"/>
      <c r="O190" s="18"/>
      <c r="P190" s="18"/>
      <c r="Q190" s="18"/>
      <c r="R190" s="18"/>
      <c r="S190" s="18"/>
      <c r="T190" s="14"/>
      <c r="U190" s="14"/>
      <c r="V190" s="14"/>
      <c r="W190" s="14"/>
      <c r="X190" s="16"/>
    </row>
    <row r="191" spans="1:33" s="4" customFormat="1" x14ac:dyDescent="0.1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4"/>
      <c r="M191" s="14"/>
      <c r="N191" s="18"/>
      <c r="O191" s="18"/>
      <c r="P191" s="18"/>
      <c r="Q191" s="18"/>
      <c r="R191" s="18"/>
      <c r="S191" s="18"/>
      <c r="T191" s="14"/>
      <c r="U191" s="14"/>
      <c r="V191" s="14"/>
      <c r="W191" s="14"/>
      <c r="X191" s="16"/>
      <c r="AC191" s="2"/>
      <c r="AD191" s="2"/>
      <c r="AE191" s="2"/>
      <c r="AF191" s="2"/>
      <c r="AG191" s="2"/>
    </row>
    <row r="192" spans="1:33" s="4" customFormat="1" x14ac:dyDescent="0.1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4"/>
      <c r="M192" s="14"/>
      <c r="N192" s="18"/>
      <c r="O192" s="18"/>
      <c r="P192" s="18"/>
      <c r="Q192" s="18"/>
      <c r="R192" s="18"/>
      <c r="S192" s="18"/>
      <c r="T192" s="14"/>
      <c r="U192" s="14"/>
      <c r="V192" s="14"/>
      <c r="W192" s="14"/>
      <c r="X192" s="16"/>
      <c r="AC192" s="2"/>
      <c r="AD192" s="2"/>
      <c r="AE192" s="2"/>
      <c r="AF192" s="2"/>
      <c r="AG192" s="2"/>
    </row>
    <row r="193" spans="1:33" s="4" customFormat="1" x14ac:dyDescent="0.1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4"/>
      <c r="M193" s="14"/>
      <c r="N193" s="18"/>
      <c r="O193" s="18"/>
      <c r="P193" s="18"/>
      <c r="Q193" s="18"/>
      <c r="R193" s="18"/>
      <c r="S193" s="18"/>
      <c r="T193" s="14"/>
      <c r="U193" s="14"/>
      <c r="V193" s="14"/>
      <c r="W193" s="14"/>
      <c r="X193" s="16"/>
      <c r="AC193" s="2"/>
      <c r="AD193" s="2"/>
      <c r="AE193" s="2"/>
      <c r="AF193" s="2"/>
      <c r="AG193" s="2"/>
    </row>
    <row r="194" spans="1:33" s="4" customFormat="1" x14ac:dyDescent="0.1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4"/>
      <c r="M194" s="14"/>
      <c r="N194" s="18"/>
      <c r="O194" s="18"/>
      <c r="P194" s="18"/>
      <c r="Q194" s="18"/>
      <c r="R194" s="18"/>
      <c r="S194" s="18"/>
      <c r="T194" s="14"/>
      <c r="U194" s="14"/>
      <c r="V194" s="14"/>
      <c r="W194" s="14"/>
      <c r="X194" s="16"/>
      <c r="AC194" s="2"/>
      <c r="AD194" s="2"/>
      <c r="AE194" s="2"/>
      <c r="AF194" s="2"/>
      <c r="AG194" s="2"/>
    </row>
    <row r="195" spans="1:33" s="4" customFormat="1" x14ac:dyDescent="0.1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4"/>
      <c r="M195" s="14"/>
      <c r="N195" s="18"/>
      <c r="O195" s="18"/>
      <c r="P195" s="18"/>
      <c r="Q195" s="18"/>
      <c r="R195" s="18"/>
      <c r="S195" s="18"/>
      <c r="T195" s="14"/>
      <c r="U195" s="14"/>
      <c r="V195" s="14"/>
      <c r="W195" s="14"/>
      <c r="X195" s="16"/>
      <c r="AC195" s="2"/>
      <c r="AD195" s="2"/>
      <c r="AE195" s="2"/>
      <c r="AF195" s="2"/>
      <c r="AG195" s="2"/>
    </row>
    <row r="196" spans="1:33" s="4" customFormat="1" x14ac:dyDescent="0.1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4"/>
      <c r="M196" s="14"/>
      <c r="N196" s="18"/>
      <c r="O196" s="18"/>
      <c r="P196" s="18"/>
      <c r="Q196" s="18"/>
      <c r="R196" s="18"/>
      <c r="S196" s="18"/>
      <c r="T196" s="14"/>
      <c r="U196" s="14"/>
      <c r="V196" s="14"/>
      <c r="W196" s="14"/>
      <c r="X196" s="16"/>
      <c r="AC196" s="2"/>
      <c r="AD196" s="2"/>
      <c r="AE196" s="2"/>
      <c r="AF196" s="2"/>
      <c r="AG196" s="2"/>
    </row>
    <row r="197" spans="1:33" s="4" customFormat="1" x14ac:dyDescent="0.1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4"/>
      <c r="M197" s="14"/>
      <c r="N197" s="18"/>
      <c r="O197" s="18"/>
      <c r="P197" s="18"/>
      <c r="Q197" s="18"/>
      <c r="R197" s="18"/>
      <c r="S197" s="18"/>
      <c r="T197" s="14"/>
      <c r="U197" s="14"/>
      <c r="V197" s="14"/>
      <c r="W197" s="14"/>
      <c r="X197" s="16"/>
      <c r="AC197" s="2"/>
      <c r="AD197" s="2"/>
      <c r="AE197" s="2"/>
      <c r="AF197" s="2"/>
      <c r="AG197" s="2"/>
    </row>
    <row r="198" spans="1:33" s="4" customFormat="1" x14ac:dyDescent="0.1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4"/>
      <c r="M198" s="14"/>
      <c r="N198" s="18"/>
      <c r="O198" s="18"/>
      <c r="P198" s="18"/>
      <c r="Q198" s="18"/>
      <c r="R198" s="18"/>
      <c r="S198" s="18"/>
      <c r="T198" s="14"/>
      <c r="U198" s="14"/>
      <c r="V198" s="14"/>
      <c r="W198" s="14"/>
      <c r="X198" s="16"/>
      <c r="AC198" s="2"/>
      <c r="AD198" s="2"/>
      <c r="AE198" s="2"/>
      <c r="AF198" s="2"/>
      <c r="AG198" s="2"/>
    </row>
    <row r="199" spans="1:33" s="4" customFormat="1" x14ac:dyDescent="0.1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4"/>
      <c r="M199" s="14"/>
      <c r="N199" s="18"/>
      <c r="O199" s="18"/>
      <c r="P199" s="18"/>
      <c r="Q199" s="18"/>
      <c r="R199" s="18"/>
      <c r="S199" s="18"/>
      <c r="T199" s="14"/>
      <c r="U199" s="14"/>
      <c r="V199" s="14"/>
      <c r="W199" s="14"/>
      <c r="X199" s="16"/>
      <c r="AC199" s="2"/>
      <c r="AD199" s="2"/>
      <c r="AE199" s="2"/>
      <c r="AF199" s="2"/>
      <c r="AG199" s="2"/>
    </row>
    <row r="200" spans="1:33" s="4" customFormat="1" x14ac:dyDescent="0.1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4"/>
      <c r="M200" s="14"/>
      <c r="N200" s="18"/>
      <c r="O200" s="18"/>
      <c r="P200" s="18"/>
      <c r="Q200" s="18"/>
      <c r="R200" s="18"/>
      <c r="S200" s="18"/>
      <c r="T200" s="14"/>
      <c r="U200" s="14"/>
      <c r="V200" s="14"/>
      <c r="W200" s="14"/>
      <c r="X200" s="16"/>
      <c r="AC200" s="2"/>
      <c r="AD200" s="2"/>
      <c r="AE200" s="2"/>
      <c r="AF200" s="2"/>
      <c r="AG200" s="2"/>
    </row>
    <row r="201" spans="1:33" s="4" customFormat="1" x14ac:dyDescent="0.1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4"/>
      <c r="M201" s="14"/>
      <c r="N201" s="18"/>
      <c r="O201" s="18"/>
      <c r="P201" s="18"/>
      <c r="Q201" s="18"/>
      <c r="R201" s="18"/>
      <c r="S201" s="18"/>
      <c r="T201" s="14"/>
      <c r="U201" s="14"/>
      <c r="V201" s="14"/>
      <c r="W201" s="14"/>
      <c r="X201" s="16"/>
      <c r="AC201" s="2"/>
      <c r="AD201" s="2"/>
      <c r="AE201" s="2"/>
      <c r="AF201" s="2"/>
      <c r="AG201" s="2"/>
    </row>
    <row r="202" spans="1:33" s="4" customFormat="1" x14ac:dyDescent="0.1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4"/>
      <c r="M202" s="14"/>
      <c r="N202" s="18"/>
      <c r="O202" s="18"/>
      <c r="P202" s="18"/>
      <c r="Q202" s="18"/>
      <c r="R202" s="18"/>
      <c r="S202" s="18"/>
      <c r="T202" s="14"/>
      <c r="U202" s="14"/>
      <c r="V202" s="14"/>
      <c r="W202" s="14"/>
      <c r="X202" s="16"/>
      <c r="AC202" s="2"/>
      <c r="AD202" s="2"/>
      <c r="AE202" s="2"/>
      <c r="AF202" s="2"/>
      <c r="AG202" s="2"/>
    </row>
    <row r="203" spans="1:33" s="4" customFormat="1" x14ac:dyDescent="0.1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4"/>
      <c r="M203" s="14"/>
      <c r="N203" s="18"/>
      <c r="O203" s="18"/>
      <c r="P203" s="18"/>
      <c r="Q203" s="18"/>
      <c r="R203" s="18"/>
      <c r="S203" s="18"/>
      <c r="T203" s="14"/>
      <c r="U203" s="14"/>
      <c r="V203" s="14"/>
      <c r="W203" s="14"/>
      <c r="X203" s="16"/>
      <c r="AC203" s="2"/>
      <c r="AD203" s="2"/>
      <c r="AE203" s="2"/>
      <c r="AF203" s="2"/>
      <c r="AG203" s="2"/>
    </row>
    <row r="204" spans="1:33" s="4" customFormat="1" x14ac:dyDescent="0.1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4"/>
      <c r="M204" s="14"/>
      <c r="N204" s="18"/>
      <c r="O204" s="18"/>
      <c r="P204" s="18"/>
      <c r="Q204" s="18"/>
      <c r="R204" s="18"/>
      <c r="S204" s="18"/>
      <c r="T204" s="14"/>
      <c r="U204" s="14"/>
      <c r="V204" s="14"/>
      <c r="W204" s="14"/>
      <c r="X204" s="16"/>
      <c r="AC204" s="2"/>
      <c r="AD204" s="2"/>
      <c r="AE204" s="2"/>
      <c r="AF204" s="2"/>
      <c r="AG204" s="2"/>
    </row>
    <row r="205" spans="1:33" s="4" customFormat="1" x14ac:dyDescent="0.1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4"/>
      <c r="M205" s="14"/>
      <c r="N205" s="18"/>
      <c r="O205" s="18"/>
      <c r="P205" s="18"/>
      <c r="Q205" s="18"/>
      <c r="R205" s="18"/>
      <c r="S205" s="18"/>
      <c r="T205" s="14"/>
      <c r="U205" s="14"/>
      <c r="V205" s="14"/>
      <c r="W205" s="14"/>
      <c r="X205" s="16"/>
      <c r="AC205" s="2"/>
      <c r="AD205" s="2"/>
      <c r="AE205" s="2"/>
      <c r="AF205" s="2"/>
      <c r="AG205" s="2"/>
    </row>
    <row r="206" spans="1:33" s="4" customFormat="1" x14ac:dyDescent="0.1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4"/>
      <c r="M206" s="14"/>
      <c r="N206" s="18"/>
      <c r="O206" s="18"/>
      <c r="P206" s="18"/>
      <c r="Q206" s="18"/>
      <c r="R206" s="18"/>
      <c r="S206" s="18"/>
      <c r="T206" s="14"/>
      <c r="U206" s="14"/>
      <c r="V206" s="14"/>
      <c r="W206" s="14"/>
      <c r="X206" s="16"/>
      <c r="AC206" s="2"/>
      <c r="AD206" s="2"/>
      <c r="AE206" s="2"/>
      <c r="AF206" s="2"/>
      <c r="AG206" s="2"/>
    </row>
    <row r="207" spans="1:33" s="4" customFormat="1" x14ac:dyDescent="0.1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4"/>
      <c r="M207" s="14"/>
      <c r="N207" s="18"/>
      <c r="O207" s="18"/>
      <c r="P207" s="18"/>
      <c r="Q207" s="18"/>
      <c r="R207" s="18"/>
      <c r="S207" s="18"/>
      <c r="T207" s="14"/>
      <c r="U207" s="14"/>
      <c r="V207" s="14"/>
      <c r="W207" s="14"/>
      <c r="X207" s="16"/>
      <c r="AC207" s="2"/>
      <c r="AD207" s="2"/>
      <c r="AE207" s="2"/>
      <c r="AF207" s="2"/>
      <c r="AG207" s="2"/>
    </row>
    <row r="208" spans="1:33" s="4" customFormat="1" x14ac:dyDescent="0.1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4"/>
      <c r="M208" s="14"/>
      <c r="N208" s="18"/>
      <c r="O208" s="18"/>
      <c r="P208" s="18"/>
      <c r="Q208" s="18"/>
      <c r="R208" s="18"/>
      <c r="S208" s="18"/>
      <c r="T208" s="14"/>
      <c r="U208" s="14"/>
      <c r="V208" s="14"/>
      <c r="W208" s="14"/>
      <c r="X208" s="16"/>
      <c r="AC208" s="2"/>
      <c r="AD208" s="2"/>
      <c r="AE208" s="2"/>
      <c r="AF208" s="2"/>
      <c r="AG208" s="2"/>
    </row>
    <row r="209" spans="1:33" s="4" customFormat="1" x14ac:dyDescent="0.1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4"/>
      <c r="M209" s="14"/>
      <c r="N209" s="18"/>
      <c r="O209" s="18"/>
      <c r="P209" s="18"/>
      <c r="Q209" s="18"/>
      <c r="R209" s="18"/>
      <c r="S209" s="18"/>
      <c r="T209" s="14"/>
      <c r="U209" s="14"/>
      <c r="V209" s="14"/>
      <c r="W209" s="14"/>
      <c r="X209" s="16"/>
      <c r="AC209" s="2"/>
      <c r="AD209" s="2"/>
      <c r="AE209" s="2"/>
      <c r="AF209" s="2"/>
      <c r="AG209" s="2"/>
    </row>
    <row r="210" spans="1:33" s="4" customFormat="1" x14ac:dyDescent="0.1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4"/>
      <c r="M210" s="14"/>
      <c r="N210" s="18"/>
      <c r="O210" s="18"/>
      <c r="P210" s="18"/>
      <c r="Q210" s="18"/>
      <c r="R210" s="18"/>
      <c r="S210" s="18"/>
      <c r="T210" s="14"/>
      <c r="U210" s="14"/>
      <c r="V210" s="14"/>
      <c r="W210" s="14"/>
      <c r="X210" s="16"/>
      <c r="AC210" s="2"/>
      <c r="AD210" s="2"/>
      <c r="AE210" s="2"/>
      <c r="AF210" s="2"/>
      <c r="AG210" s="2"/>
    </row>
    <row r="211" spans="1:33" s="4" customFormat="1" x14ac:dyDescent="0.1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4"/>
      <c r="M211" s="14"/>
      <c r="N211" s="18"/>
      <c r="O211" s="18"/>
      <c r="P211" s="18"/>
      <c r="Q211" s="18"/>
      <c r="R211" s="18"/>
      <c r="S211" s="18"/>
      <c r="T211" s="14"/>
      <c r="U211" s="14"/>
      <c r="V211" s="14"/>
      <c r="W211" s="14"/>
      <c r="X211" s="16"/>
      <c r="AC211" s="2"/>
      <c r="AD211" s="2"/>
      <c r="AE211" s="2"/>
      <c r="AF211" s="2"/>
      <c r="AG211" s="2"/>
    </row>
    <row r="212" spans="1:33" s="4" customFormat="1" x14ac:dyDescent="0.1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4"/>
      <c r="M212" s="14"/>
      <c r="N212" s="18"/>
      <c r="O212" s="18"/>
      <c r="P212" s="18"/>
      <c r="Q212" s="18"/>
      <c r="R212" s="18"/>
      <c r="S212" s="18"/>
      <c r="T212" s="14"/>
      <c r="U212" s="14"/>
      <c r="V212" s="14"/>
      <c r="W212" s="14"/>
      <c r="X212" s="16"/>
      <c r="AC212" s="2"/>
      <c r="AD212" s="2"/>
      <c r="AE212" s="2"/>
      <c r="AF212" s="2"/>
      <c r="AG212" s="2"/>
    </row>
    <row r="213" spans="1:33" s="4" customFormat="1" x14ac:dyDescent="0.1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4"/>
      <c r="M213" s="14"/>
      <c r="N213" s="18"/>
      <c r="O213" s="18"/>
      <c r="P213" s="18"/>
      <c r="Q213" s="18"/>
      <c r="R213" s="18"/>
      <c r="S213" s="18"/>
      <c r="T213" s="14"/>
      <c r="U213" s="14"/>
      <c r="V213" s="14"/>
      <c r="W213" s="14"/>
      <c r="X213" s="16"/>
      <c r="AC213" s="2"/>
      <c r="AD213" s="2"/>
      <c r="AE213" s="2"/>
      <c r="AF213" s="2"/>
      <c r="AG213" s="2"/>
    </row>
    <row r="214" spans="1:33" s="4" customFormat="1" x14ac:dyDescent="0.1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4"/>
      <c r="M214" s="14"/>
      <c r="N214" s="18"/>
      <c r="O214" s="18"/>
      <c r="P214" s="18"/>
      <c r="Q214" s="18"/>
      <c r="R214" s="18"/>
      <c r="S214" s="18"/>
      <c r="T214" s="14"/>
      <c r="U214" s="14"/>
      <c r="V214" s="14"/>
      <c r="W214" s="14"/>
      <c r="X214" s="16"/>
      <c r="AC214" s="2"/>
      <c r="AD214" s="2"/>
      <c r="AE214" s="2"/>
      <c r="AF214" s="2"/>
      <c r="AG214" s="2"/>
    </row>
    <row r="215" spans="1:33" s="4" customFormat="1" x14ac:dyDescent="0.1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4"/>
      <c r="M215" s="14"/>
      <c r="N215" s="18"/>
      <c r="O215" s="18"/>
      <c r="P215" s="18"/>
      <c r="Q215" s="18"/>
      <c r="R215" s="18"/>
      <c r="S215" s="18"/>
      <c r="T215" s="14"/>
      <c r="U215" s="14"/>
      <c r="V215" s="14"/>
      <c r="W215" s="14"/>
      <c r="X215" s="16"/>
      <c r="AC215" s="2"/>
      <c r="AD215" s="2"/>
      <c r="AE215" s="2"/>
      <c r="AF215" s="2"/>
      <c r="AG215" s="2"/>
    </row>
    <row r="216" spans="1:33" s="4" customFormat="1" x14ac:dyDescent="0.1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4"/>
      <c r="M216" s="14"/>
      <c r="N216" s="18"/>
      <c r="O216" s="18"/>
      <c r="P216" s="18"/>
      <c r="Q216" s="18"/>
      <c r="R216" s="18"/>
      <c r="S216" s="18"/>
      <c r="T216" s="14"/>
      <c r="U216" s="14"/>
      <c r="V216" s="14"/>
      <c r="W216" s="14"/>
      <c r="X216" s="16"/>
      <c r="AC216" s="2"/>
      <c r="AD216" s="2"/>
      <c r="AE216" s="2"/>
      <c r="AF216" s="2"/>
      <c r="AG216" s="2"/>
    </row>
    <row r="217" spans="1:33" s="4" customFormat="1" x14ac:dyDescent="0.1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4"/>
      <c r="M217" s="14"/>
      <c r="N217" s="18"/>
      <c r="O217" s="18"/>
      <c r="P217" s="18"/>
      <c r="Q217" s="18"/>
      <c r="R217" s="18"/>
      <c r="S217" s="18"/>
      <c r="T217" s="14"/>
      <c r="U217" s="14"/>
      <c r="V217" s="14"/>
      <c r="W217" s="14"/>
      <c r="X217" s="16"/>
      <c r="AC217" s="2"/>
      <c r="AD217" s="2"/>
      <c r="AE217" s="2"/>
      <c r="AF217" s="2"/>
      <c r="AG217" s="2"/>
    </row>
    <row r="218" spans="1:33" s="4" customFormat="1" x14ac:dyDescent="0.1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4"/>
      <c r="M218" s="14"/>
      <c r="N218" s="18"/>
      <c r="O218" s="18"/>
      <c r="P218" s="18"/>
      <c r="Q218" s="18"/>
      <c r="R218" s="18"/>
      <c r="S218" s="18"/>
      <c r="T218" s="14"/>
      <c r="U218" s="14"/>
      <c r="V218" s="14"/>
      <c r="W218" s="14"/>
      <c r="X218" s="16"/>
      <c r="AC218" s="2"/>
      <c r="AD218" s="2"/>
      <c r="AE218" s="2"/>
      <c r="AF218" s="2"/>
      <c r="AG218" s="2"/>
    </row>
    <row r="219" spans="1:33" s="4" customFormat="1" x14ac:dyDescent="0.1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4"/>
      <c r="M219" s="14"/>
      <c r="N219" s="18"/>
      <c r="O219" s="18"/>
      <c r="P219" s="18"/>
      <c r="Q219" s="18"/>
      <c r="R219" s="18"/>
      <c r="S219" s="18"/>
      <c r="T219" s="14"/>
      <c r="U219" s="14"/>
      <c r="V219" s="14"/>
      <c r="W219" s="14"/>
      <c r="X219" s="16"/>
      <c r="AC219" s="2"/>
      <c r="AD219" s="2"/>
      <c r="AE219" s="2"/>
      <c r="AF219" s="2"/>
      <c r="AG219" s="2"/>
    </row>
    <row r="220" spans="1:33" s="4" customFormat="1" x14ac:dyDescent="0.1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4"/>
      <c r="M220" s="14"/>
      <c r="N220" s="18"/>
      <c r="O220" s="18"/>
      <c r="P220" s="18"/>
      <c r="Q220" s="18"/>
      <c r="R220" s="18"/>
      <c r="S220" s="18"/>
      <c r="T220" s="14"/>
      <c r="U220" s="14"/>
      <c r="V220" s="14"/>
      <c r="W220" s="14"/>
      <c r="X220" s="16"/>
      <c r="AC220" s="2"/>
      <c r="AD220" s="2"/>
      <c r="AE220" s="2"/>
      <c r="AF220" s="2"/>
      <c r="AG220" s="2"/>
    </row>
    <row r="221" spans="1:33" s="4" customFormat="1" x14ac:dyDescent="0.1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4"/>
      <c r="M221" s="14"/>
      <c r="N221" s="18"/>
      <c r="O221" s="18"/>
      <c r="P221" s="18"/>
      <c r="Q221" s="18"/>
      <c r="R221" s="18"/>
      <c r="S221" s="18"/>
      <c r="T221" s="14"/>
      <c r="U221" s="14"/>
      <c r="V221" s="14"/>
      <c r="W221" s="14"/>
      <c r="X221" s="16"/>
      <c r="AC221" s="2"/>
      <c r="AD221" s="2"/>
      <c r="AE221" s="2"/>
      <c r="AF221" s="2"/>
      <c r="AG221" s="2"/>
    </row>
    <row r="222" spans="1:33" s="4" customFormat="1" x14ac:dyDescent="0.1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4"/>
      <c r="M222" s="14"/>
      <c r="N222" s="18"/>
      <c r="O222" s="18"/>
      <c r="P222" s="18"/>
      <c r="Q222" s="18"/>
      <c r="R222" s="18"/>
      <c r="S222" s="18"/>
      <c r="T222" s="14"/>
      <c r="U222" s="14"/>
      <c r="V222" s="14"/>
      <c r="W222" s="14"/>
      <c r="X222" s="16"/>
      <c r="AC222" s="2"/>
      <c r="AD222" s="2"/>
      <c r="AE222" s="2"/>
      <c r="AF222" s="2"/>
      <c r="AG222" s="2"/>
    </row>
    <row r="223" spans="1:33" s="4" customFormat="1" x14ac:dyDescent="0.1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4"/>
      <c r="M223" s="14"/>
      <c r="N223" s="18"/>
      <c r="O223" s="18"/>
      <c r="P223" s="18"/>
      <c r="Q223" s="18"/>
      <c r="R223" s="18"/>
      <c r="S223" s="18"/>
      <c r="T223" s="14"/>
      <c r="U223" s="14"/>
      <c r="V223" s="14"/>
      <c r="W223" s="14"/>
      <c r="X223" s="16"/>
      <c r="AC223" s="2"/>
      <c r="AD223" s="2"/>
      <c r="AE223" s="2"/>
      <c r="AF223" s="2"/>
      <c r="AG223" s="2"/>
    </row>
    <row r="224" spans="1:33" s="4" customFormat="1" x14ac:dyDescent="0.1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4"/>
      <c r="M224" s="14"/>
      <c r="N224" s="18"/>
      <c r="O224" s="18"/>
      <c r="P224" s="18"/>
      <c r="Q224" s="18"/>
      <c r="R224" s="18"/>
      <c r="S224" s="18"/>
      <c r="T224" s="14"/>
      <c r="U224" s="14"/>
      <c r="V224" s="14"/>
      <c r="W224" s="14"/>
      <c r="X224" s="16"/>
      <c r="AC224" s="2"/>
      <c r="AD224" s="2"/>
      <c r="AE224" s="2"/>
      <c r="AF224" s="2"/>
      <c r="AG224" s="2"/>
    </row>
    <row r="225" spans="1:33" s="4" customFormat="1" x14ac:dyDescent="0.1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4"/>
      <c r="M225" s="14"/>
      <c r="N225" s="18"/>
      <c r="O225" s="18"/>
      <c r="P225" s="18"/>
      <c r="Q225" s="18"/>
      <c r="R225" s="18"/>
      <c r="S225" s="18"/>
      <c r="T225" s="14"/>
      <c r="U225" s="14"/>
      <c r="V225" s="14"/>
      <c r="W225" s="14"/>
      <c r="X225" s="16"/>
      <c r="AC225" s="2"/>
      <c r="AD225" s="2"/>
      <c r="AE225" s="2"/>
      <c r="AF225" s="2"/>
      <c r="AG225" s="2"/>
    </row>
    <row r="226" spans="1:33" s="4" customFormat="1" x14ac:dyDescent="0.1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4"/>
      <c r="M226" s="14"/>
      <c r="N226" s="18"/>
      <c r="O226" s="18"/>
      <c r="P226" s="18"/>
      <c r="Q226" s="18"/>
      <c r="R226" s="18"/>
      <c r="S226" s="18"/>
      <c r="T226" s="14"/>
      <c r="U226" s="14"/>
      <c r="V226" s="14"/>
      <c r="W226" s="14"/>
      <c r="X226" s="16"/>
      <c r="AC226" s="2"/>
      <c r="AD226" s="2"/>
      <c r="AE226" s="2"/>
      <c r="AF226" s="2"/>
      <c r="AG226" s="2"/>
    </row>
    <row r="227" spans="1:33" s="4" customFormat="1" x14ac:dyDescent="0.15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4"/>
      <c r="M227" s="14"/>
      <c r="N227" s="18"/>
      <c r="O227" s="18"/>
      <c r="P227" s="18"/>
      <c r="Q227" s="18"/>
      <c r="R227" s="18"/>
      <c r="S227" s="18"/>
      <c r="T227" s="14"/>
      <c r="U227" s="14"/>
      <c r="V227" s="14"/>
      <c r="W227" s="14"/>
      <c r="X227" s="16"/>
      <c r="AC227" s="2"/>
      <c r="AD227" s="2"/>
      <c r="AE227" s="2"/>
      <c r="AF227" s="2"/>
      <c r="AG227" s="2"/>
    </row>
    <row r="228" spans="1:33" s="4" customFormat="1" x14ac:dyDescent="0.15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4"/>
      <c r="M228" s="14"/>
      <c r="N228" s="18"/>
      <c r="O228" s="18"/>
      <c r="P228" s="18"/>
      <c r="Q228" s="18"/>
      <c r="R228" s="18"/>
      <c r="S228" s="18"/>
      <c r="T228" s="14"/>
      <c r="U228" s="14"/>
      <c r="V228" s="14"/>
      <c r="W228" s="14"/>
      <c r="X228" s="16"/>
      <c r="AC228" s="2"/>
      <c r="AD228" s="2"/>
      <c r="AE228" s="2"/>
      <c r="AF228" s="2"/>
      <c r="AG228" s="2"/>
    </row>
    <row r="229" spans="1:33" s="4" customFormat="1" x14ac:dyDescent="0.15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4"/>
      <c r="M229" s="14"/>
      <c r="N229" s="18"/>
      <c r="O229" s="18"/>
      <c r="P229" s="18"/>
      <c r="Q229" s="18"/>
      <c r="R229" s="18"/>
      <c r="S229" s="18"/>
      <c r="T229" s="14"/>
      <c r="U229" s="14"/>
      <c r="V229" s="14"/>
      <c r="W229" s="14"/>
      <c r="X229" s="16"/>
      <c r="AC229" s="2"/>
      <c r="AD229" s="2"/>
      <c r="AE229" s="2"/>
      <c r="AF229" s="2"/>
      <c r="AG229" s="2"/>
    </row>
    <row r="230" spans="1:33" s="4" customFormat="1" x14ac:dyDescent="0.1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4"/>
      <c r="M230" s="14"/>
      <c r="N230" s="18"/>
      <c r="O230" s="18"/>
      <c r="P230" s="18"/>
      <c r="Q230" s="18"/>
      <c r="R230" s="18"/>
      <c r="S230" s="18"/>
      <c r="T230" s="14"/>
      <c r="U230" s="14"/>
      <c r="V230" s="14"/>
      <c r="W230" s="14"/>
      <c r="X230" s="16"/>
      <c r="AC230" s="2"/>
      <c r="AD230" s="2"/>
      <c r="AE230" s="2"/>
      <c r="AF230" s="2"/>
      <c r="AG230" s="2"/>
    </row>
    <row r="231" spans="1:33" s="4" customFormat="1" x14ac:dyDescent="0.1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4"/>
      <c r="M231" s="14"/>
      <c r="N231" s="18"/>
      <c r="O231" s="18"/>
      <c r="P231" s="18"/>
      <c r="Q231" s="18"/>
      <c r="R231" s="18"/>
      <c r="S231" s="18"/>
      <c r="T231" s="14"/>
      <c r="U231" s="14"/>
      <c r="V231" s="14"/>
      <c r="W231" s="14"/>
      <c r="X231" s="16"/>
      <c r="AC231" s="2"/>
      <c r="AD231" s="2"/>
      <c r="AE231" s="2"/>
      <c r="AF231" s="2"/>
      <c r="AG231" s="2"/>
    </row>
    <row r="232" spans="1:33" s="4" customFormat="1" x14ac:dyDescent="0.1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4"/>
      <c r="M232" s="14"/>
      <c r="N232" s="18"/>
      <c r="O232" s="18"/>
      <c r="P232" s="18"/>
      <c r="Q232" s="18"/>
      <c r="R232" s="18"/>
      <c r="S232" s="18"/>
      <c r="T232" s="14"/>
      <c r="U232" s="14"/>
      <c r="V232" s="14"/>
      <c r="W232" s="14"/>
      <c r="X232" s="16"/>
      <c r="AC232" s="2"/>
      <c r="AD232" s="2"/>
      <c r="AE232" s="2"/>
      <c r="AF232" s="2"/>
      <c r="AG232" s="2"/>
    </row>
    <row r="233" spans="1:33" s="4" customFormat="1" x14ac:dyDescent="0.1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4"/>
      <c r="M233" s="14"/>
      <c r="N233" s="18"/>
      <c r="O233" s="18"/>
      <c r="P233" s="18"/>
      <c r="Q233" s="18"/>
      <c r="R233" s="18"/>
      <c r="S233" s="18"/>
      <c r="T233" s="14"/>
      <c r="U233" s="14"/>
      <c r="V233" s="14"/>
      <c r="W233" s="14"/>
      <c r="X233" s="16"/>
      <c r="AC233" s="2"/>
      <c r="AD233" s="2"/>
      <c r="AE233" s="2"/>
      <c r="AF233" s="2"/>
      <c r="AG233" s="2"/>
    </row>
    <row r="234" spans="1:33" s="4" customFormat="1" x14ac:dyDescent="0.1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4"/>
      <c r="M234" s="14"/>
      <c r="N234" s="18"/>
      <c r="O234" s="18"/>
      <c r="P234" s="18"/>
      <c r="Q234" s="18"/>
      <c r="R234" s="18"/>
      <c r="S234" s="18"/>
      <c r="T234" s="14"/>
      <c r="U234" s="14"/>
      <c r="V234" s="14"/>
      <c r="W234" s="14"/>
      <c r="X234" s="16"/>
      <c r="AC234" s="2"/>
      <c r="AD234" s="2"/>
      <c r="AE234" s="2"/>
      <c r="AF234" s="2"/>
      <c r="AG234" s="2"/>
    </row>
    <row r="235" spans="1:33" s="4" customFormat="1" x14ac:dyDescent="0.1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4"/>
      <c r="M235" s="14"/>
      <c r="N235" s="18"/>
      <c r="O235" s="18"/>
      <c r="P235" s="18"/>
      <c r="Q235" s="18"/>
      <c r="R235" s="18"/>
      <c r="S235" s="18"/>
      <c r="T235" s="14"/>
      <c r="U235" s="14"/>
      <c r="V235" s="14"/>
      <c r="W235" s="14"/>
      <c r="X235" s="16"/>
      <c r="AC235" s="2"/>
      <c r="AD235" s="2"/>
      <c r="AE235" s="2"/>
      <c r="AF235" s="2"/>
      <c r="AG235" s="2"/>
    </row>
    <row r="236" spans="1:33" s="4" customFormat="1" x14ac:dyDescent="0.1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4"/>
      <c r="M236" s="14"/>
      <c r="N236" s="18"/>
      <c r="O236" s="18"/>
      <c r="P236" s="18"/>
      <c r="Q236" s="18"/>
      <c r="R236" s="18"/>
      <c r="S236" s="18"/>
      <c r="T236" s="14"/>
      <c r="U236" s="14"/>
      <c r="V236" s="14"/>
      <c r="W236" s="14"/>
      <c r="X236" s="16"/>
      <c r="AC236" s="2"/>
      <c r="AD236" s="2"/>
      <c r="AE236" s="2"/>
      <c r="AF236" s="2"/>
      <c r="AG236" s="2"/>
    </row>
    <row r="237" spans="1:33" s="4" customFormat="1" x14ac:dyDescent="0.15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4"/>
      <c r="M237" s="14"/>
      <c r="N237" s="18"/>
      <c r="O237" s="18"/>
      <c r="P237" s="18"/>
      <c r="Q237" s="18"/>
      <c r="R237" s="18"/>
      <c r="S237" s="18"/>
      <c r="T237" s="14"/>
      <c r="U237" s="14"/>
      <c r="V237" s="14"/>
      <c r="W237" s="14"/>
      <c r="X237" s="16"/>
      <c r="AC237" s="2"/>
      <c r="AD237" s="2"/>
      <c r="AE237" s="2"/>
      <c r="AF237" s="2"/>
      <c r="AG237" s="2"/>
    </row>
    <row r="238" spans="1:33" s="4" customFormat="1" x14ac:dyDescent="0.15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4"/>
      <c r="M238" s="14"/>
      <c r="N238" s="18"/>
      <c r="O238" s="18"/>
      <c r="P238" s="18"/>
      <c r="Q238" s="18"/>
      <c r="R238" s="18"/>
      <c r="S238" s="18"/>
      <c r="T238" s="14"/>
      <c r="U238" s="14"/>
      <c r="V238" s="14"/>
      <c r="W238" s="14"/>
      <c r="X238" s="16"/>
      <c r="AC238" s="2"/>
      <c r="AD238" s="2"/>
      <c r="AE238" s="2"/>
      <c r="AF238" s="2"/>
      <c r="AG238" s="2"/>
    </row>
    <row r="239" spans="1:33" s="4" customFormat="1" x14ac:dyDescent="0.15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4"/>
      <c r="M239" s="14"/>
      <c r="N239" s="18"/>
      <c r="O239" s="18"/>
      <c r="P239" s="18"/>
      <c r="Q239" s="18"/>
      <c r="R239" s="18"/>
      <c r="S239" s="18"/>
      <c r="T239" s="14"/>
      <c r="U239" s="14"/>
      <c r="V239" s="14"/>
      <c r="W239" s="14"/>
      <c r="X239" s="16"/>
      <c r="AC239" s="2"/>
      <c r="AD239" s="2"/>
      <c r="AE239" s="2"/>
      <c r="AF239" s="2"/>
      <c r="AG239" s="2"/>
    </row>
    <row r="240" spans="1:33" s="4" customFormat="1" x14ac:dyDescent="0.15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4"/>
      <c r="M240" s="14"/>
      <c r="N240" s="18"/>
      <c r="O240" s="18"/>
      <c r="P240" s="18"/>
      <c r="Q240" s="18"/>
      <c r="R240" s="18"/>
      <c r="S240" s="18"/>
      <c r="T240" s="14"/>
      <c r="U240" s="14"/>
      <c r="V240" s="14"/>
      <c r="W240" s="14"/>
      <c r="X240" s="16"/>
      <c r="AC240" s="2"/>
      <c r="AD240" s="2"/>
      <c r="AE240" s="2"/>
      <c r="AF240" s="2"/>
      <c r="AG240" s="2"/>
    </row>
    <row r="241" spans="1:33" s="4" customFormat="1" x14ac:dyDescent="0.15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4"/>
      <c r="M241" s="14"/>
      <c r="N241" s="18"/>
      <c r="O241" s="18"/>
      <c r="P241" s="18"/>
      <c r="Q241" s="18"/>
      <c r="R241" s="18"/>
      <c r="S241" s="18"/>
      <c r="T241" s="14"/>
      <c r="U241" s="14"/>
      <c r="V241" s="14"/>
      <c r="W241" s="14"/>
      <c r="X241" s="16"/>
      <c r="AC241" s="2"/>
      <c r="AD241" s="2"/>
      <c r="AE241" s="2"/>
      <c r="AF241" s="2"/>
      <c r="AG241" s="2"/>
    </row>
    <row r="242" spans="1:33" s="4" customFormat="1" x14ac:dyDescent="0.15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4"/>
      <c r="M242" s="14"/>
      <c r="N242" s="18"/>
      <c r="O242" s="18"/>
      <c r="P242" s="18"/>
      <c r="Q242" s="18"/>
      <c r="R242" s="18"/>
      <c r="S242" s="18"/>
      <c r="T242" s="14"/>
      <c r="U242" s="14"/>
      <c r="V242" s="14"/>
      <c r="W242" s="14"/>
      <c r="X242" s="16"/>
      <c r="AC242" s="2"/>
      <c r="AD242" s="2"/>
      <c r="AE242" s="2"/>
      <c r="AF242" s="2"/>
      <c r="AG242" s="2"/>
    </row>
    <row r="243" spans="1:33" s="4" customFormat="1" x14ac:dyDescent="0.15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4"/>
      <c r="M243" s="14"/>
      <c r="N243" s="18"/>
      <c r="O243" s="18"/>
      <c r="P243" s="18"/>
      <c r="Q243" s="18"/>
      <c r="R243" s="18"/>
      <c r="S243" s="18"/>
      <c r="T243" s="14"/>
      <c r="U243" s="14"/>
      <c r="V243" s="14"/>
      <c r="W243" s="14"/>
      <c r="X243" s="16"/>
      <c r="AC243" s="2"/>
      <c r="AD243" s="2"/>
      <c r="AE243" s="2"/>
      <c r="AF243" s="2"/>
      <c r="AG243" s="2"/>
    </row>
    <row r="244" spans="1:33" s="4" customFormat="1" x14ac:dyDescent="0.15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4"/>
      <c r="M244" s="14"/>
      <c r="N244" s="18"/>
      <c r="O244" s="18"/>
      <c r="P244" s="18"/>
      <c r="Q244" s="18"/>
      <c r="R244" s="18"/>
      <c r="S244" s="18"/>
      <c r="T244" s="14"/>
      <c r="U244" s="14"/>
      <c r="V244" s="14"/>
      <c r="W244" s="14"/>
      <c r="X244" s="16"/>
      <c r="AC244" s="2"/>
      <c r="AD244" s="2"/>
      <c r="AE244" s="2"/>
      <c r="AF244" s="2"/>
      <c r="AG244" s="2"/>
    </row>
    <row r="245" spans="1:33" s="4" customFormat="1" x14ac:dyDescent="0.1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4"/>
      <c r="M245" s="14"/>
      <c r="N245" s="18"/>
      <c r="O245" s="18"/>
      <c r="P245" s="18"/>
      <c r="Q245" s="18"/>
      <c r="R245" s="18"/>
      <c r="S245" s="18"/>
      <c r="T245" s="14"/>
      <c r="U245" s="14"/>
      <c r="V245" s="14"/>
      <c r="W245" s="14"/>
      <c r="X245" s="16"/>
      <c r="AC245" s="2"/>
      <c r="AD245" s="2"/>
      <c r="AE245" s="2"/>
      <c r="AF245" s="2"/>
      <c r="AG245" s="2"/>
    </row>
    <row r="246" spans="1:33" s="4" customFormat="1" x14ac:dyDescent="0.15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4"/>
      <c r="M246" s="14"/>
      <c r="N246" s="18"/>
      <c r="O246" s="18"/>
      <c r="P246" s="18"/>
      <c r="Q246" s="18"/>
      <c r="R246" s="18"/>
      <c r="S246" s="18"/>
      <c r="T246" s="14"/>
      <c r="U246" s="14"/>
      <c r="V246" s="14"/>
      <c r="W246" s="14"/>
      <c r="X246" s="16"/>
      <c r="AC246" s="2"/>
      <c r="AD246" s="2"/>
      <c r="AE246" s="2"/>
      <c r="AF246" s="2"/>
      <c r="AG246" s="2"/>
    </row>
    <row r="247" spans="1:33" s="4" customFormat="1" x14ac:dyDescent="0.15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4"/>
      <c r="M247" s="14"/>
      <c r="N247" s="18"/>
      <c r="O247" s="18"/>
      <c r="P247" s="18"/>
      <c r="Q247" s="18"/>
      <c r="R247" s="18"/>
      <c r="S247" s="18"/>
      <c r="T247" s="14"/>
      <c r="U247" s="14"/>
      <c r="V247" s="14"/>
      <c r="W247" s="14"/>
      <c r="X247" s="16"/>
      <c r="AC247" s="2"/>
      <c r="AD247" s="2"/>
      <c r="AE247" s="2"/>
      <c r="AF247" s="2"/>
      <c r="AG247" s="2"/>
    </row>
    <row r="248" spans="1:33" s="4" customFormat="1" x14ac:dyDescent="0.15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4"/>
      <c r="M248" s="14"/>
      <c r="N248" s="18"/>
      <c r="O248" s="18"/>
      <c r="P248" s="18"/>
      <c r="Q248" s="18"/>
      <c r="R248" s="18"/>
      <c r="S248" s="18"/>
      <c r="T248" s="14"/>
      <c r="U248" s="14"/>
      <c r="V248" s="14"/>
      <c r="W248" s="14"/>
      <c r="X248" s="16"/>
      <c r="AC248" s="2"/>
      <c r="AD248" s="2"/>
      <c r="AE248" s="2"/>
      <c r="AF248" s="2"/>
      <c r="AG248" s="2"/>
    </row>
    <row r="249" spans="1:33" s="4" customFormat="1" x14ac:dyDescent="0.15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4"/>
      <c r="M249" s="14"/>
      <c r="N249" s="18"/>
      <c r="O249" s="18"/>
      <c r="P249" s="18"/>
      <c r="Q249" s="18"/>
      <c r="R249" s="18"/>
      <c r="S249" s="18"/>
      <c r="T249" s="14"/>
      <c r="U249" s="14"/>
      <c r="V249" s="14"/>
      <c r="W249" s="14"/>
      <c r="X249" s="16"/>
      <c r="AC249" s="2"/>
      <c r="AD249" s="2"/>
      <c r="AE249" s="2"/>
      <c r="AF249" s="2"/>
      <c r="AG249" s="2"/>
    </row>
    <row r="250" spans="1:33" s="4" customFormat="1" x14ac:dyDescent="0.15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4"/>
      <c r="M250" s="14"/>
      <c r="N250" s="18"/>
      <c r="O250" s="18"/>
      <c r="P250" s="18"/>
      <c r="Q250" s="18"/>
      <c r="R250" s="18"/>
      <c r="S250" s="18"/>
      <c r="T250" s="14"/>
      <c r="U250" s="14"/>
      <c r="V250" s="14"/>
      <c r="W250" s="14"/>
      <c r="X250" s="16"/>
      <c r="AC250" s="2"/>
      <c r="AD250" s="2"/>
      <c r="AE250" s="2"/>
      <c r="AF250" s="2"/>
      <c r="AG250" s="2"/>
    </row>
    <row r="251" spans="1:33" s="4" customFormat="1" x14ac:dyDescent="0.15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4"/>
      <c r="M251" s="14"/>
      <c r="N251" s="18"/>
      <c r="O251" s="18"/>
      <c r="P251" s="18"/>
      <c r="Q251" s="18"/>
      <c r="R251" s="18"/>
      <c r="S251" s="18"/>
      <c r="T251" s="14"/>
      <c r="U251" s="14"/>
      <c r="V251" s="14"/>
      <c r="W251" s="14"/>
      <c r="X251" s="16"/>
      <c r="AC251" s="2"/>
      <c r="AD251" s="2"/>
      <c r="AE251" s="2"/>
      <c r="AF251" s="2"/>
      <c r="AG251" s="2"/>
    </row>
    <row r="252" spans="1:33" s="4" customFormat="1" x14ac:dyDescent="0.15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4"/>
      <c r="M252" s="14"/>
      <c r="N252" s="18"/>
      <c r="O252" s="18"/>
      <c r="P252" s="18"/>
      <c r="Q252" s="18"/>
      <c r="R252" s="18"/>
      <c r="S252" s="18"/>
      <c r="T252" s="14"/>
      <c r="U252" s="14"/>
      <c r="V252" s="14"/>
      <c r="W252" s="14"/>
      <c r="X252" s="16"/>
      <c r="AC252" s="2"/>
      <c r="AD252" s="2"/>
      <c r="AE252" s="2"/>
      <c r="AF252" s="2"/>
      <c r="AG252" s="2"/>
    </row>
    <row r="253" spans="1:33" s="4" customFormat="1" x14ac:dyDescent="0.15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4"/>
      <c r="M253" s="14"/>
      <c r="N253" s="18"/>
      <c r="O253" s="18"/>
      <c r="P253" s="18"/>
      <c r="Q253" s="18"/>
      <c r="R253" s="18"/>
      <c r="S253" s="18"/>
      <c r="T253" s="14"/>
      <c r="U253" s="14"/>
      <c r="V253" s="14"/>
      <c r="W253" s="14"/>
      <c r="X253" s="16"/>
      <c r="AC253" s="2"/>
      <c r="AD253" s="2"/>
      <c r="AE253" s="2"/>
      <c r="AF253" s="2"/>
      <c r="AG253" s="2"/>
    </row>
    <row r="254" spans="1:33" s="4" customFormat="1" x14ac:dyDescent="0.15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4"/>
      <c r="M254" s="14"/>
      <c r="N254" s="18"/>
      <c r="O254" s="18"/>
      <c r="P254" s="18"/>
      <c r="Q254" s="18"/>
      <c r="R254" s="18"/>
      <c r="S254" s="18"/>
      <c r="T254" s="14"/>
      <c r="U254" s="14"/>
      <c r="V254" s="14"/>
      <c r="W254" s="14"/>
      <c r="X254" s="16"/>
      <c r="AC254" s="2"/>
      <c r="AD254" s="2"/>
      <c r="AE254" s="2"/>
      <c r="AF254" s="2"/>
      <c r="AG254" s="2"/>
    </row>
    <row r="255" spans="1:33" s="4" customFormat="1" x14ac:dyDescent="0.1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4"/>
      <c r="M255" s="14"/>
      <c r="N255" s="18"/>
      <c r="O255" s="18"/>
      <c r="P255" s="18"/>
      <c r="Q255" s="18"/>
      <c r="R255" s="18"/>
      <c r="S255" s="18"/>
      <c r="T255" s="14"/>
      <c r="U255" s="14"/>
      <c r="V255" s="14"/>
      <c r="W255" s="14"/>
      <c r="X255" s="16"/>
      <c r="AC255" s="2"/>
      <c r="AD255" s="2"/>
      <c r="AE255" s="2"/>
      <c r="AF255" s="2"/>
      <c r="AG255" s="2"/>
    </row>
    <row r="256" spans="1:33" s="4" customFormat="1" x14ac:dyDescent="0.15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4"/>
      <c r="M256" s="14"/>
      <c r="N256" s="18"/>
      <c r="O256" s="18"/>
      <c r="P256" s="18"/>
      <c r="Q256" s="18"/>
      <c r="R256" s="18"/>
      <c r="S256" s="18"/>
      <c r="T256" s="14"/>
      <c r="U256" s="14"/>
      <c r="V256" s="14"/>
      <c r="W256" s="14"/>
      <c r="X256" s="16"/>
      <c r="AC256" s="2"/>
      <c r="AD256" s="2"/>
      <c r="AE256" s="2"/>
      <c r="AF256" s="2"/>
      <c r="AG256" s="2"/>
    </row>
    <row r="257" spans="1:33" s="4" customFormat="1" x14ac:dyDescent="0.15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4"/>
      <c r="M257" s="14"/>
      <c r="N257" s="18"/>
      <c r="O257" s="18"/>
      <c r="P257" s="18"/>
      <c r="Q257" s="18"/>
      <c r="R257" s="18"/>
      <c r="S257" s="18"/>
      <c r="T257" s="14"/>
      <c r="U257" s="14"/>
      <c r="V257" s="14"/>
      <c r="W257" s="14"/>
      <c r="X257" s="16"/>
      <c r="AC257" s="2"/>
      <c r="AD257" s="2"/>
      <c r="AE257" s="2"/>
      <c r="AF257" s="2"/>
      <c r="AG257" s="2"/>
    </row>
    <row r="258" spans="1:33" s="4" customFormat="1" x14ac:dyDescent="0.15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4"/>
      <c r="M258" s="14"/>
      <c r="N258" s="18"/>
      <c r="O258" s="18"/>
      <c r="P258" s="18"/>
      <c r="Q258" s="18"/>
      <c r="R258" s="18"/>
      <c r="S258" s="18"/>
      <c r="T258" s="14"/>
      <c r="U258" s="14"/>
      <c r="V258" s="14"/>
      <c r="W258" s="14"/>
      <c r="X258" s="16"/>
      <c r="AC258" s="2"/>
      <c r="AD258" s="2"/>
      <c r="AE258" s="2"/>
      <c r="AF258" s="2"/>
      <c r="AG258" s="2"/>
    </row>
    <row r="259" spans="1:33" s="4" customFormat="1" x14ac:dyDescent="0.15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4"/>
      <c r="M259" s="14"/>
      <c r="N259" s="18"/>
      <c r="O259" s="18"/>
      <c r="P259" s="18"/>
      <c r="Q259" s="18"/>
      <c r="R259" s="18"/>
      <c r="S259" s="18"/>
      <c r="T259" s="14"/>
      <c r="U259" s="14"/>
      <c r="V259" s="14"/>
      <c r="W259" s="14"/>
      <c r="X259" s="16"/>
      <c r="AC259" s="2"/>
      <c r="AD259" s="2"/>
      <c r="AE259" s="2"/>
      <c r="AF259" s="2"/>
      <c r="AG259" s="2"/>
    </row>
    <row r="260" spans="1:33" s="4" customFormat="1" x14ac:dyDescent="0.15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4"/>
      <c r="M260" s="14"/>
      <c r="N260" s="18"/>
      <c r="O260" s="18"/>
      <c r="P260" s="18"/>
      <c r="Q260" s="18"/>
      <c r="R260" s="18"/>
      <c r="S260" s="18"/>
      <c r="T260" s="14"/>
      <c r="U260" s="14"/>
      <c r="V260" s="14"/>
      <c r="W260" s="14"/>
      <c r="X260" s="16"/>
      <c r="AC260" s="2"/>
      <c r="AD260" s="2"/>
      <c r="AE260" s="2"/>
      <c r="AF260" s="2"/>
      <c r="AG260" s="2"/>
    </row>
    <row r="261" spans="1:33" s="4" customFormat="1" x14ac:dyDescent="0.15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4"/>
      <c r="M261" s="14"/>
      <c r="N261" s="18"/>
      <c r="O261" s="18"/>
      <c r="P261" s="18"/>
      <c r="Q261" s="18"/>
      <c r="R261" s="18"/>
      <c r="S261" s="18"/>
      <c r="T261" s="14"/>
      <c r="U261" s="14"/>
      <c r="V261" s="14"/>
      <c r="W261" s="14"/>
      <c r="X261" s="16"/>
      <c r="AC261" s="2"/>
      <c r="AD261" s="2"/>
      <c r="AE261" s="2"/>
      <c r="AF261" s="2"/>
      <c r="AG261" s="2"/>
    </row>
    <row r="262" spans="1:33" s="4" customFormat="1" x14ac:dyDescent="0.15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4"/>
      <c r="M262" s="14"/>
      <c r="N262" s="18"/>
      <c r="O262" s="19"/>
      <c r="P262" s="19"/>
      <c r="Q262" s="19"/>
      <c r="R262" s="19"/>
      <c r="S262" s="19"/>
      <c r="T262" s="7"/>
      <c r="U262" s="7"/>
      <c r="V262" s="7"/>
      <c r="W262" s="7"/>
      <c r="X262" s="16"/>
      <c r="AC262" s="2"/>
      <c r="AD262" s="2"/>
      <c r="AE262" s="2"/>
      <c r="AF262" s="2"/>
      <c r="AG262" s="2"/>
    </row>
    <row r="263" spans="1:33" s="4" customFormat="1" x14ac:dyDescent="0.15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4"/>
      <c r="M263" s="14"/>
      <c r="N263" s="18"/>
      <c r="O263" s="18"/>
      <c r="P263" s="18"/>
      <c r="Q263" s="19"/>
      <c r="R263" s="19"/>
      <c r="S263" s="19"/>
      <c r="T263" s="7"/>
      <c r="U263" s="7"/>
      <c r="V263" s="7"/>
      <c r="W263" s="7"/>
      <c r="X263" s="16"/>
      <c r="AC263" s="2"/>
      <c r="AD263" s="2"/>
      <c r="AE263" s="2"/>
      <c r="AF263" s="2"/>
      <c r="AG263" s="2"/>
    </row>
    <row r="264" spans="1:33" s="4" customFormat="1" x14ac:dyDescent="0.15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7"/>
      <c r="M264" s="7"/>
      <c r="N264" s="19"/>
      <c r="O264" s="19"/>
      <c r="P264" s="19"/>
      <c r="Q264" s="19"/>
      <c r="R264" s="19"/>
      <c r="S264" s="19"/>
      <c r="T264" s="7"/>
      <c r="U264" s="7"/>
      <c r="V264" s="7"/>
      <c r="W264" s="7"/>
      <c r="X264" s="16"/>
      <c r="AC264" s="2"/>
      <c r="AD264" s="2"/>
      <c r="AE264" s="2"/>
      <c r="AF264" s="2"/>
      <c r="AG264" s="2"/>
    </row>
    <row r="265" spans="1:33" s="4" customFormat="1" x14ac:dyDescent="0.15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4"/>
      <c r="M265" s="14"/>
      <c r="N265" s="18"/>
      <c r="O265" s="40"/>
      <c r="P265" s="18"/>
      <c r="Q265" s="19"/>
      <c r="R265" s="19"/>
      <c r="S265" s="19"/>
      <c r="T265" s="7"/>
      <c r="U265" s="7"/>
      <c r="V265" s="7"/>
      <c r="W265" s="7"/>
      <c r="X265" s="16"/>
      <c r="AC265" s="2"/>
      <c r="AD265" s="2"/>
      <c r="AE265" s="2"/>
      <c r="AF265" s="2"/>
      <c r="AG265" s="2"/>
    </row>
    <row r="266" spans="1:33" s="4" customFormat="1" x14ac:dyDescent="0.15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4"/>
      <c r="M266" s="14"/>
      <c r="N266" s="18"/>
      <c r="O266" s="18"/>
      <c r="P266" s="18"/>
      <c r="Q266" s="18"/>
      <c r="R266" s="19"/>
      <c r="S266" s="19"/>
      <c r="T266" s="7"/>
      <c r="U266" s="7"/>
      <c r="V266" s="7"/>
      <c r="W266" s="7"/>
      <c r="X266" s="16"/>
      <c r="AC266" s="2"/>
      <c r="AD266" s="2"/>
      <c r="AE266" s="2"/>
      <c r="AF266" s="2"/>
      <c r="AG266" s="2"/>
    </row>
    <row r="267" spans="1:33" s="4" customFormat="1" x14ac:dyDescent="0.15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7"/>
      <c r="M267" s="7"/>
      <c r="N267" s="19"/>
      <c r="O267" s="19"/>
      <c r="P267" s="19"/>
      <c r="Q267" s="19"/>
      <c r="R267" s="19"/>
      <c r="S267" s="19"/>
      <c r="T267" s="7"/>
      <c r="U267" s="7"/>
      <c r="V267" s="7"/>
      <c r="W267" s="7"/>
      <c r="X267" s="16"/>
      <c r="AC267" s="2"/>
      <c r="AD267" s="2"/>
      <c r="AE267" s="2"/>
      <c r="AF267" s="2"/>
      <c r="AG267" s="2"/>
    </row>
    <row r="268" spans="1:33" s="4" customFormat="1" x14ac:dyDescent="0.15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4"/>
      <c r="M268" s="14"/>
      <c r="N268" s="18"/>
      <c r="O268" s="19"/>
      <c r="P268" s="19"/>
      <c r="Q268" s="19"/>
      <c r="R268" s="19"/>
      <c r="S268" s="19"/>
      <c r="T268" s="7"/>
      <c r="U268" s="7"/>
      <c r="V268" s="7"/>
      <c r="W268" s="7"/>
      <c r="X268" s="16"/>
      <c r="AC268" s="2"/>
      <c r="AD268" s="2"/>
      <c r="AE268" s="2"/>
      <c r="AF268" s="2"/>
      <c r="AG268" s="2"/>
    </row>
    <row r="269" spans="1:33" s="4" customFormat="1" x14ac:dyDescent="0.15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4"/>
      <c r="M269" s="14"/>
      <c r="N269" s="18"/>
      <c r="O269" s="18"/>
      <c r="P269" s="18"/>
      <c r="Q269" s="19"/>
      <c r="R269" s="19"/>
      <c r="S269" s="19"/>
      <c r="T269" s="7"/>
      <c r="U269" s="7"/>
      <c r="V269" s="7"/>
      <c r="W269" s="7"/>
      <c r="X269" s="16"/>
      <c r="AC269" s="2"/>
      <c r="AD269" s="2"/>
      <c r="AE269" s="2"/>
      <c r="AF269" s="2"/>
      <c r="AG269" s="2"/>
    </row>
    <row r="270" spans="1:33" s="4" customFormat="1" x14ac:dyDescent="0.15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4"/>
      <c r="M270" s="14"/>
      <c r="N270" s="18"/>
      <c r="O270" s="18"/>
      <c r="P270" s="18"/>
      <c r="Q270" s="19"/>
      <c r="R270" s="19"/>
      <c r="S270" s="19"/>
      <c r="T270" s="7"/>
      <c r="U270" s="7"/>
      <c r="V270" s="7"/>
      <c r="W270" s="7"/>
      <c r="X270" s="16"/>
      <c r="AC270" s="2"/>
      <c r="AD270" s="2"/>
      <c r="AE270" s="2"/>
      <c r="AF270" s="2"/>
      <c r="AG270" s="2"/>
    </row>
    <row r="271" spans="1:33" s="4" customFormat="1" x14ac:dyDescent="0.15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7"/>
      <c r="M271" s="7"/>
      <c r="N271" s="19"/>
      <c r="O271" s="19"/>
      <c r="P271" s="19"/>
      <c r="Q271" s="19"/>
      <c r="R271" s="19"/>
      <c r="S271" s="19"/>
      <c r="T271" s="7"/>
      <c r="U271" s="7"/>
      <c r="V271" s="7"/>
      <c r="W271" s="7"/>
      <c r="X271" s="16"/>
      <c r="AC271" s="2"/>
      <c r="AD271" s="2"/>
      <c r="AE271" s="2"/>
      <c r="AF271" s="2"/>
      <c r="AG271" s="2"/>
    </row>
    <row r="272" spans="1:33" s="4" customFormat="1" x14ac:dyDescent="0.15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4"/>
      <c r="M272" s="14"/>
      <c r="N272" s="18"/>
      <c r="O272" s="40"/>
      <c r="P272" s="18"/>
      <c r="Q272" s="18"/>
      <c r="R272" s="19"/>
      <c r="S272" s="19"/>
      <c r="T272" s="7"/>
      <c r="U272" s="7"/>
      <c r="V272" s="7"/>
      <c r="W272" s="7"/>
      <c r="X272" s="16"/>
      <c r="AC272" s="2"/>
      <c r="AD272" s="2"/>
      <c r="AE272" s="2"/>
      <c r="AF272" s="2"/>
      <c r="AG272" s="2"/>
    </row>
    <row r="273" spans="1:33" s="4" customFormat="1" x14ac:dyDescent="0.15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4"/>
      <c r="M273" s="14"/>
      <c r="N273" s="18"/>
      <c r="O273" s="18"/>
      <c r="P273" s="18"/>
      <c r="Q273" s="19"/>
      <c r="R273" s="19"/>
      <c r="S273" s="19"/>
      <c r="T273" s="7"/>
      <c r="U273" s="7"/>
      <c r="V273" s="7"/>
      <c r="W273" s="7"/>
      <c r="X273" s="16"/>
      <c r="AC273" s="2"/>
      <c r="AD273" s="2"/>
      <c r="AE273" s="2"/>
      <c r="AF273" s="2"/>
      <c r="AG273" s="2"/>
    </row>
    <row r="274" spans="1:33" s="4" customFormat="1" x14ac:dyDescent="0.15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7"/>
      <c r="M274" s="7"/>
      <c r="N274" s="19"/>
      <c r="O274" s="19"/>
      <c r="P274" s="19"/>
      <c r="Q274" s="19"/>
      <c r="R274" s="19"/>
      <c r="S274" s="19"/>
      <c r="T274" s="7"/>
      <c r="U274" s="7"/>
      <c r="V274" s="7"/>
      <c r="W274" s="7"/>
      <c r="X274" s="16"/>
      <c r="AC274" s="2"/>
      <c r="AD274" s="2"/>
      <c r="AE274" s="2"/>
      <c r="AF274" s="2"/>
      <c r="AG274" s="2"/>
    </row>
    <row r="275" spans="1:33" s="4" customFormat="1" x14ac:dyDescent="0.15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4"/>
      <c r="M275" s="7"/>
      <c r="N275" s="19"/>
      <c r="O275" s="19"/>
      <c r="P275" s="19"/>
      <c r="Q275" s="19"/>
      <c r="R275" s="19"/>
      <c r="S275" s="19"/>
      <c r="T275" s="7"/>
      <c r="U275" s="7"/>
      <c r="V275" s="7"/>
      <c r="W275" s="7"/>
      <c r="X275" s="16"/>
      <c r="AC275" s="2"/>
      <c r="AD275" s="2"/>
      <c r="AE275" s="2"/>
      <c r="AF275" s="2"/>
      <c r="AG275" s="2"/>
    </row>
    <row r="276" spans="1:33" s="4" customFormat="1" x14ac:dyDescent="0.15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7"/>
      <c r="M276" s="7"/>
      <c r="N276" s="19"/>
      <c r="O276" s="19"/>
      <c r="P276" s="19"/>
      <c r="Q276" s="19"/>
      <c r="R276" s="19"/>
      <c r="S276" s="19"/>
      <c r="T276" s="7"/>
      <c r="U276" s="7"/>
      <c r="V276" s="7"/>
      <c r="W276" s="7"/>
      <c r="X276" s="16"/>
      <c r="AC276" s="2"/>
      <c r="AD276" s="2"/>
      <c r="AE276" s="2"/>
      <c r="AF276" s="2"/>
      <c r="AG276" s="2"/>
    </row>
    <row r="277" spans="1:33" s="4" customFormat="1" x14ac:dyDescent="0.15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7"/>
      <c r="M277" s="6"/>
      <c r="N277" s="19"/>
      <c r="O277" s="19"/>
      <c r="P277" s="19"/>
      <c r="Q277" s="19"/>
      <c r="R277" s="19"/>
      <c r="S277" s="19"/>
      <c r="T277" s="7"/>
      <c r="U277" s="7"/>
      <c r="V277" s="7"/>
      <c r="W277" s="7"/>
      <c r="X277" s="16"/>
      <c r="AC277" s="2"/>
      <c r="AD277" s="2"/>
      <c r="AE277" s="2"/>
      <c r="AF277" s="2"/>
      <c r="AG277" s="2"/>
    </row>
    <row r="278" spans="1:33" s="4" customFormat="1" x14ac:dyDescent="0.15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7"/>
      <c r="M278" s="7"/>
      <c r="N278" s="19"/>
      <c r="O278" s="19"/>
      <c r="P278" s="19"/>
      <c r="Q278" s="19"/>
      <c r="R278" s="19"/>
      <c r="S278" s="19"/>
      <c r="T278" s="7"/>
      <c r="U278" s="7"/>
      <c r="V278" s="7"/>
      <c r="W278" s="7"/>
      <c r="X278" s="16"/>
      <c r="AC278" s="2"/>
      <c r="AD278" s="2"/>
      <c r="AE278" s="2"/>
      <c r="AF278" s="2"/>
      <c r="AG278" s="2"/>
    </row>
    <row r="279" spans="1:33" s="4" customFormat="1" x14ac:dyDescent="0.15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7"/>
      <c r="M279" s="7"/>
      <c r="N279" s="19"/>
      <c r="O279" s="19"/>
      <c r="P279" s="19"/>
      <c r="Q279" s="19"/>
      <c r="R279" s="19"/>
      <c r="S279" s="19"/>
      <c r="T279" s="7"/>
      <c r="U279" s="7"/>
      <c r="V279" s="7"/>
      <c r="W279" s="7"/>
      <c r="X279" s="16"/>
      <c r="AC279" s="2"/>
      <c r="AD279" s="2"/>
      <c r="AE279" s="2"/>
      <c r="AF279" s="2"/>
      <c r="AG279" s="2"/>
    </row>
    <row r="280" spans="1:33" s="4" customFormat="1" x14ac:dyDescent="0.15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7"/>
      <c r="M280" s="7"/>
      <c r="N280" s="19"/>
      <c r="O280" s="19"/>
      <c r="P280" s="19"/>
      <c r="Q280" s="19"/>
      <c r="R280" s="19"/>
      <c r="S280" s="19"/>
      <c r="T280" s="7"/>
      <c r="U280" s="7"/>
      <c r="V280" s="7"/>
      <c r="W280" s="7"/>
      <c r="X280" s="17"/>
      <c r="AC280" s="2"/>
      <c r="AD280" s="2"/>
      <c r="AE280" s="2"/>
      <c r="AF280" s="2"/>
      <c r="AG280" s="2"/>
    </row>
    <row r="281" spans="1:33" s="4" customFormat="1" x14ac:dyDescent="0.15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7"/>
      <c r="M281" s="7"/>
      <c r="N281" s="19"/>
      <c r="O281" s="19"/>
      <c r="P281" s="19"/>
      <c r="Q281" s="19"/>
      <c r="R281" s="19"/>
      <c r="S281" s="19"/>
      <c r="T281" s="7"/>
      <c r="U281" s="7"/>
      <c r="V281" s="7"/>
      <c r="W281" s="7"/>
      <c r="X281" s="17"/>
      <c r="AC281" s="2"/>
      <c r="AD281" s="2"/>
      <c r="AE281" s="2"/>
      <c r="AF281" s="2"/>
      <c r="AG281" s="2"/>
    </row>
    <row r="282" spans="1:33" s="4" customFormat="1" x14ac:dyDescent="0.15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7"/>
      <c r="M282" s="7"/>
      <c r="N282" s="19"/>
      <c r="O282" s="19"/>
      <c r="P282" s="19"/>
      <c r="Q282" s="19"/>
      <c r="R282" s="19"/>
      <c r="S282" s="19"/>
      <c r="T282" s="7"/>
      <c r="U282" s="7"/>
      <c r="V282" s="7"/>
      <c r="W282" s="7"/>
      <c r="X282" s="17"/>
      <c r="AC282" s="2"/>
      <c r="AD282" s="2"/>
      <c r="AE282" s="2"/>
      <c r="AF282" s="2"/>
      <c r="AG282" s="2"/>
    </row>
    <row r="283" spans="1:33" s="4" customFormat="1" x14ac:dyDescent="0.15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7"/>
      <c r="M283" s="7"/>
      <c r="N283" s="19"/>
      <c r="O283" s="19"/>
      <c r="P283" s="19"/>
      <c r="Q283" s="19"/>
      <c r="R283" s="19"/>
      <c r="S283" s="19"/>
      <c r="T283" s="7"/>
      <c r="U283" s="7"/>
      <c r="V283" s="7"/>
      <c r="W283" s="7"/>
      <c r="X283" s="17"/>
      <c r="AC283" s="2"/>
      <c r="AD283" s="2"/>
      <c r="AE283" s="2"/>
      <c r="AF283" s="2"/>
      <c r="AG283" s="2"/>
    </row>
    <row r="284" spans="1:33" s="4" customFormat="1" x14ac:dyDescent="0.15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7"/>
      <c r="M284" s="7"/>
      <c r="N284" s="19"/>
      <c r="O284" s="19"/>
      <c r="P284" s="19"/>
      <c r="Q284" s="19"/>
      <c r="R284" s="19"/>
      <c r="S284" s="19"/>
      <c r="T284" s="7"/>
      <c r="U284" s="7"/>
      <c r="V284" s="7"/>
      <c r="W284" s="7"/>
      <c r="X284" s="17"/>
      <c r="AC284" s="2"/>
      <c r="AD284" s="2"/>
      <c r="AE284" s="2"/>
      <c r="AF284" s="2"/>
      <c r="AG284" s="2"/>
    </row>
    <row r="285" spans="1:33" s="4" customFormat="1" x14ac:dyDescent="0.15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7"/>
      <c r="M285" s="7"/>
      <c r="N285" s="19"/>
      <c r="O285" s="19"/>
      <c r="P285" s="19"/>
      <c r="Q285" s="19"/>
      <c r="R285" s="19"/>
      <c r="S285" s="19"/>
      <c r="T285" s="7"/>
      <c r="U285" s="7"/>
      <c r="V285" s="7"/>
      <c r="W285" s="7"/>
      <c r="X285" s="17"/>
      <c r="AC285" s="2"/>
      <c r="AD285" s="2"/>
      <c r="AE285" s="2"/>
      <c r="AF285" s="2"/>
      <c r="AG285" s="2"/>
    </row>
    <row r="286" spans="1:33" s="4" customFormat="1" x14ac:dyDescent="0.15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7"/>
      <c r="M286" s="7"/>
      <c r="N286" s="19"/>
      <c r="O286" s="19"/>
      <c r="P286" s="19"/>
      <c r="Q286" s="19"/>
      <c r="R286" s="19"/>
      <c r="S286" s="19"/>
      <c r="T286" s="7"/>
      <c r="U286" s="7"/>
      <c r="V286" s="7"/>
      <c r="W286" s="7"/>
      <c r="X286" s="17"/>
      <c r="AC286" s="2"/>
      <c r="AD286" s="2"/>
      <c r="AE286" s="2"/>
      <c r="AF286" s="2"/>
      <c r="AG286" s="2"/>
    </row>
    <row r="287" spans="1:33" s="4" customFormat="1" x14ac:dyDescent="0.15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7"/>
      <c r="M287" s="7"/>
      <c r="N287" s="19"/>
      <c r="O287" s="19"/>
      <c r="P287" s="19"/>
      <c r="Q287" s="19"/>
      <c r="R287" s="19"/>
      <c r="S287" s="19"/>
      <c r="T287" s="7"/>
      <c r="U287" s="7"/>
      <c r="V287" s="7"/>
      <c r="W287" s="7"/>
      <c r="X287" s="17"/>
      <c r="AC287" s="2"/>
      <c r="AD287" s="2"/>
      <c r="AE287" s="2"/>
      <c r="AF287" s="2"/>
      <c r="AG287" s="2"/>
    </row>
    <row r="288" spans="1:33" s="4" customFormat="1" x14ac:dyDescent="0.15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7"/>
      <c r="M288" s="7"/>
      <c r="N288" s="19"/>
      <c r="O288" s="19"/>
      <c r="P288" s="19"/>
      <c r="Q288" s="19"/>
      <c r="R288" s="19"/>
      <c r="S288" s="19"/>
      <c r="T288" s="7"/>
      <c r="U288" s="7"/>
      <c r="V288" s="7"/>
      <c r="W288" s="7"/>
      <c r="X288" s="17"/>
      <c r="AC288" s="2"/>
      <c r="AD288" s="2"/>
      <c r="AE288" s="2"/>
      <c r="AF288" s="2"/>
      <c r="AG288" s="2"/>
    </row>
    <row r="289" spans="1:33" s="4" customFormat="1" x14ac:dyDescent="0.15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7"/>
      <c r="M289" s="7"/>
      <c r="N289" s="19"/>
      <c r="O289" s="19"/>
      <c r="P289" s="19"/>
      <c r="Q289" s="19"/>
      <c r="R289" s="19"/>
      <c r="S289" s="19"/>
      <c r="T289" s="7"/>
      <c r="U289" s="7"/>
      <c r="V289" s="7"/>
      <c r="W289" s="7"/>
      <c r="X289" s="17"/>
      <c r="AC289" s="2"/>
      <c r="AD289" s="2"/>
      <c r="AE289" s="2"/>
      <c r="AF289" s="2"/>
      <c r="AG289" s="2"/>
    </row>
    <row r="290" spans="1:33" s="4" customFormat="1" x14ac:dyDescent="0.15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4"/>
      <c r="M290" s="14"/>
      <c r="N290" s="18"/>
      <c r="O290" s="18"/>
      <c r="P290" s="18"/>
      <c r="Q290" s="18"/>
      <c r="R290" s="18"/>
      <c r="S290" s="18"/>
      <c r="T290" s="14"/>
      <c r="U290" s="14"/>
      <c r="V290" s="14"/>
      <c r="W290" s="14"/>
      <c r="X290" s="17"/>
      <c r="AC290" s="2"/>
      <c r="AD290" s="2"/>
      <c r="AE290" s="2"/>
      <c r="AF290" s="2"/>
      <c r="AG290" s="2"/>
    </row>
    <row r="291" spans="1:33" s="4" customFormat="1" x14ac:dyDescent="0.15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4"/>
      <c r="M291" s="14"/>
      <c r="N291" s="18"/>
      <c r="O291" s="18"/>
      <c r="P291" s="18"/>
      <c r="Q291" s="18"/>
      <c r="R291" s="18"/>
      <c r="S291" s="18"/>
      <c r="T291" s="14"/>
      <c r="U291" s="14"/>
      <c r="V291" s="14"/>
      <c r="W291" s="14"/>
      <c r="X291" s="17"/>
      <c r="AC291" s="2"/>
      <c r="AD291" s="2"/>
      <c r="AE291" s="2"/>
      <c r="AF291" s="2"/>
      <c r="AG291" s="2"/>
    </row>
    <row r="292" spans="1:33" s="4" customFormat="1" x14ac:dyDescent="0.15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4"/>
      <c r="M292" s="14"/>
      <c r="N292" s="18"/>
      <c r="O292" s="18"/>
      <c r="P292" s="18"/>
      <c r="Q292" s="18"/>
      <c r="R292" s="18"/>
      <c r="S292" s="18"/>
      <c r="T292" s="14"/>
      <c r="U292" s="14"/>
      <c r="V292" s="14"/>
      <c r="W292" s="14"/>
      <c r="X292" s="17"/>
      <c r="AC292" s="2"/>
      <c r="AD292" s="2"/>
      <c r="AE292" s="2"/>
      <c r="AF292" s="2"/>
      <c r="AG292" s="2"/>
    </row>
    <row r="293" spans="1:33" s="4" customFormat="1" x14ac:dyDescent="0.15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4"/>
      <c r="M293" s="14"/>
      <c r="N293" s="18"/>
      <c r="O293" s="18"/>
      <c r="P293" s="18"/>
      <c r="Q293" s="18"/>
      <c r="R293" s="18"/>
      <c r="S293" s="18"/>
      <c r="T293" s="14"/>
      <c r="U293" s="14"/>
      <c r="V293" s="14"/>
      <c r="W293" s="14"/>
      <c r="X293" s="17"/>
      <c r="AC293" s="2"/>
      <c r="AD293" s="2"/>
      <c r="AE293" s="2"/>
      <c r="AF293" s="2"/>
      <c r="AG293" s="2"/>
    </row>
    <row r="294" spans="1:33" s="4" customFormat="1" x14ac:dyDescent="0.15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4"/>
      <c r="M294" s="14"/>
      <c r="N294" s="18"/>
      <c r="O294" s="18"/>
      <c r="P294" s="18"/>
      <c r="Q294" s="18"/>
      <c r="R294" s="18"/>
      <c r="S294" s="18"/>
      <c r="T294" s="14"/>
      <c r="U294" s="14"/>
      <c r="V294" s="14"/>
      <c r="W294" s="14"/>
      <c r="X294" s="17"/>
      <c r="AC294" s="2"/>
      <c r="AD294" s="2"/>
      <c r="AE294" s="2"/>
      <c r="AF294" s="2"/>
      <c r="AG294" s="2"/>
    </row>
    <row r="295" spans="1:33" s="4" customFormat="1" x14ac:dyDescent="0.15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4"/>
      <c r="M295" s="14"/>
      <c r="N295" s="18"/>
      <c r="O295" s="18"/>
      <c r="P295" s="18"/>
      <c r="Q295" s="18"/>
      <c r="R295" s="18"/>
      <c r="S295" s="18"/>
      <c r="T295" s="14"/>
      <c r="U295" s="14"/>
      <c r="V295" s="14"/>
      <c r="W295" s="14"/>
      <c r="X295" s="17"/>
      <c r="AC295" s="2"/>
      <c r="AD295" s="2"/>
      <c r="AE295" s="2"/>
      <c r="AF295" s="2"/>
      <c r="AG295" s="2"/>
    </row>
    <row r="296" spans="1:33" s="4" customFormat="1" x14ac:dyDescent="0.15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4"/>
      <c r="M296" s="14"/>
      <c r="N296" s="18"/>
      <c r="O296" s="18"/>
      <c r="P296" s="18"/>
      <c r="Q296" s="18"/>
      <c r="R296" s="18"/>
      <c r="S296" s="18"/>
      <c r="T296" s="14"/>
      <c r="U296" s="14"/>
      <c r="V296" s="14"/>
      <c r="W296" s="14"/>
      <c r="X296" s="17"/>
      <c r="AC296" s="2"/>
      <c r="AD296" s="2"/>
      <c r="AE296" s="2"/>
      <c r="AF296" s="2"/>
      <c r="AG296" s="2"/>
    </row>
    <row r="297" spans="1:33" s="4" customFormat="1" x14ac:dyDescent="0.15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4"/>
      <c r="M297" s="14"/>
      <c r="N297" s="18"/>
      <c r="O297" s="18"/>
      <c r="P297" s="18"/>
      <c r="Q297" s="18"/>
      <c r="R297" s="18"/>
      <c r="S297" s="18"/>
      <c r="T297" s="14"/>
      <c r="U297" s="14"/>
      <c r="V297" s="14"/>
      <c r="W297" s="14"/>
      <c r="X297" s="17"/>
      <c r="AC297" s="2"/>
      <c r="AD297" s="2"/>
      <c r="AE297" s="2"/>
      <c r="AF297" s="2"/>
      <c r="AG297" s="2"/>
    </row>
    <row r="298" spans="1:33" s="4" customFormat="1" x14ac:dyDescent="0.15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4"/>
      <c r="M298" s="14"/>
      <c r="N298" s="18"/>
      <c r="O298" s="18"/>
      <c r="P298" s="18"/>
      <c r="Q298" s="18"/>
      <c r="R298" s="18"/>
      <c r="S298" s="18"/>
      <c r="T298" s="14"/>
      <c r="U298" s="14"/>
      <c r="V298" s="14"/>
      <c r="W298" s="14"/>
      <c r="X298" s="17"/>
      <c r="AC298" s="2"/>
      <c r="AD298" s="2"/>
      <c r="AE298" s="2"/>
      <c r="AF298" s="2"/>
      <c r="AG298" s="2"/>
    </row>
    <row r="299" spans="1:33" s="4" customFormat="1" x14ac:dyDescent="0.15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4"/>
      <c r="M299" s="14"/>
      <c r="N299" s="18"/>
      <c r="O299" s="18"/>
      <c r="P299" s="18"/>
      <c r="Q299" s="18"/>
      <c r="R299" s="18"/>
      <c r="S299" s="18"/>
      <c r="T299" s="14"/>
      <c r="U299" s="14"/>
      <c r="V299" s="14"/>
      <c r="W299" s="14"/>
      <c r="X299" s="17"/>
      <c r="AC299" s="2"/>
      <c r="AD299" s="2"/>
      <c r="AE299" s="2"/>
      <c r="AF299" s="2"/>
      <c r="AG299" s="2"/>
    </row>
    <row r="300" spans="1:33" s="4" customFormat="1" x14ac:dyDescent="0.15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7"/>
      <c r="M300" s="7"/>
      <c r="N300" s="19"/>
      <c r="O300" s="19"/>
      <c r="P300" s="19"/>
      <c r="Q300" s="19"/>
      <c r="R300" s="19"/>
      <c r="S300" s="19"/>
      <c r="T300" s="7"/>
      <c r="U300" s="7"/>
      <c r="V300" s="7"/>
      <c r="W300" s="7"/>
      <c r="X300" s="17"/>
      <c r="AC300" s="2"/>
      <c r="AD300" s="2"/>
      <c r="AE300" s="2"/>
      <c r="AF300" s="2"/>
      <c r="AG300" s="2"/>
    </row>
    <row r="301" spans="1:33" s="4" customFormat="1" x14ac:dyDescent="0.15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7"/>
      <c r="M301" s="7"/>
      <c r="N301" s="19"/>
      <c r="O301" s="19"/>
      <c r="P301" s="19"/>
      <c r="Q301" s="19"/>
      <c r="R301" s="19"/>
      <c r="S301" s="19"/>
      <c r="T301" s="7"/>
      <c r="U301" s="7"/>
      <c r="V301" s="7"/>
      <c r="W301" s="7"/>
      <c r="X301" s="17"/>
      <c r="AC301" s="2"/>
      <c r="AD301" s="2"/>
      <c r="AE301" s="2"/>
      <c r="AF301" s="2"/>
      <c r="AG301" s="2"/>
    </row>
    <row r="302" spans="1:33" s="4" customFormat="1" x14ac:dyDescent="0.15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3"/>
      <c r="M302" s="3"/>
      <c r="N302" s="27"/>
      <c r="O302" s="27"/>
      <c r="P302" s="27"/>
      <c r="Q302" s="27"/>
      <c r="R302" s="27"/>
      <c r="S302" s="27"/>
      <c r="T302" s="3"/>
      <c r="U302" s="3"/>
      <c r="V302" s="3"/>
      <c r="W302" s="3"/>
      <c r="X302" s="17"/>
      <c r="AC302" s="2"/>
      <c r="AD302" s="2"/>
      <c r="AE302" s="2"/>
      <c r="AF302" s="2"/>
      <c r="AG302" s="2"/>
    </row>
    <row r="303" spans="1:33" s="4" customFormat="1" x14ac:dyDescent="0.15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4"/>
      <c r="M303" s="14"/>
      <c r="N303" s="18"/>
      <c r="O303" s="18"/>
      <c r="P303" s="18"/>
      <c r="Q303" s="18"/>
      <c r="R303" s="18"/>
      <c r="S303" s="18"/>
      <c r="T303" s="14"/>
      <c r="U303" s="14"/>
      <c r="V303" s="14"/>
      <c r="W303" s="14"/>
      <c r="X303" s="17"/>
      <c r="AC303" s="2"/>
      <c r="AD303" s="2"/>
      <c r="AE303" s="2"/>
      <c r="AF303" s="2"/>
      <c r="AG303" s="2"/>
    </row>
    <row r="304" spans="1:33" s="4" customFormat="1" x14ac:dyDescent="0.15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4"/>
      <c r="M304" s="14"/>
      <c r="N304" s="18"/>
      <c r="O304" s="18"/>
      <c r="P304" s="18"/>
      <c r="Q304" s="18"/>
      <c r="R304" s="18"/>
      <c r="S304" s="18"/>
      <c r="T304" s="14"/>
      <c r="U304" s="14"/>
      <c r="V304" s="14"/>
      <c r="W304" s="14"/>
      <c r="X304" s="17"/>
      <c r="AC304" s="2"/>
      <c r="AD304" s="2"/>
      <c r="AE304" s="2"/>
      <c r="AF304" s="2"/>
      <c r="AG304" s="2"/>
    </row>
    <row r="305" spans="1:33" s="4" customFormat="1" x14ac:dyDescent="0.15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4"/>
      <c r="M305" s="14"/>
      <c r="N305" s="18"/>
      <c r="O305" s="18"/>
      <c r="P305" s="18"/>
      <c r="Q305" s="18"/>
      <c r="R305" s="18"/>
      <c r="S305" s="18"/>
      <c r="T305" s="14"/>
      <c r="U305" s="14"/>
      <c r="V305" s="14"/>
      <c r="W305" s="14"/>
      <c r="X305" s="17"/>
      <c r="AC305" s="2"/>
      <c r="AD305" s="2"/>
      <c r="AE305" s="2"/>
      <c r="AF305" s="2"/>
      <c r="AG305" s="2"/>
    </row>
    <row r="306" spans="1:33" s="4" customFormat="1" x14ac:dyDescent="0.15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4"/>
      <c r="M306" s="14"/>
      <c r="N306" s="18"/>
      <c r="O306" s="18"/>
      <c r="P306" s="18"/>
      <c r="Q306" s="18"/>
      <c r="R306" s="18"/>
      <c r="S306" s="18"/>
      <c r="T306" s="14"/>
      <c r="U306" s="14"/>
      <c r="V306" s="14"/>
      <c r="W306" s="14"/>
      <c r="X306" s="17"/>
      <c r="AC306" s="2"/>
      <c r="AD306" s="2"/>
      <c r="AE306" s="2"/>
      <c r="AF306" s="2"/>
      <c r="AG306" s="2"/>
    </row>
    <row r="307" spans="1:33" s="4" customFormat="1" x14ac:dyDescent="0.15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4"/>
      <c r="M307" s="14"/>
      <c r="N307" s="18"/>
      <c r="O307" s="18"/>
      <c r="P307" s="18"/>
      <c r="Q307" s="18"/>
      <c r="R307" s="18"/>
      <c r="S307" s="18"/>
      <c r="T307" s="14"/>
      <c r="U307" s="14"/>
      <c r="V307" s="14"/>
      <c r="W307" s="14"/>
      <c r="X307" s="17"/>
      <c r="AC307" s="2"/>
      <c r="AD307" s="2"/>
      <c r="AE307" s="2"/>
      <c r="AF307" s="2"/>
      <c r="AG307" s="2"/>
    </row>
    <row r="308" spans="1:33" s="4" customFormat="1" x14ac:dyDescent="0.15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4"/>
      <c r="M308" s="14"/>
      <c r="N308" s="18"/>
      <c r="O308" s="18"/>
      <c r="P308" s="18"/>
      <c r="Q308" s="18"/>
      <c r="R308" s="18"/>
      <c r="S308" s="18"/>
      <c r="T308" s="14"/>
      <c r="U308" s="14"/>
      <c r="V308" s="14"/>
      <c r="W308" s="14"/>
      <c r="X308" s="16"/>
      <c r="AC308" s="2"/>
      <c r="AD308" s="2"/>
      <c r="AE308" s="2"/>
      <c r="AF308" s="2"/>
      <c r="AG308" s="2"/>
    </row>
    <row r="309" spans="1:33" s="4" customFormat="1" x14ac:dyDescent="0.15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4"/>
      <c r="M309" s="14"/>
      <c r="N309" s="18"/>
      <c r="O309" s="18"/>
      <c r="P309" s="18"/>
      <c r="Q309" s="18"/>
      <c r="R309" s="18"/>
      <c r="S309" s="18"/>
      <c r="T309" s="14"/>
      <c r="U309" s="14"/>
      <c r="V309" s="14"/>
      <c r="W309" s="14"/>
      <c r="X309" s="16"/>
      <c r="AC309" s="2"/>
      <c r="AD309" s="2"/>
      <c r="AE309" s="2"/>
      <c r="AF309" s="2"/>
      <c r="AG309" s="2"/>
    </row>
    <row r="310" spans="1:33" s="4" customFormat="1" x14ac:dyDescent="0.15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4"/>
      <c r="M310" s="14"/>
      <c r="N310" s="18"/>
      <c r="O310" s="18"/>
      <c r="P310" s="18"/>
      <c r="Q310" s="18"/>
      <c r="R310" s="18"/>
      <c r="S310" s="18"/>
      <c r="T310" s="14"/>
      <c r="U310" s="14"/>
      <c r="V310" s="14"/>
      <c r="W310" s="14"/>
      <c r="X310" s="16"/>
      <c r="AC310" s="2"/>
      <c r="AD310" s="2"/>
      <c r="AE310" s="2"/>
      <c r="AF310" s="2"/>
      <c r="AG310" s="2"/>
    </row>
    <row r="311" spans="1:33" s="4" customFormat="1" x14ac:dyDescent="0.15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4"/>
      <c r="M311" s="14"/>
      <c r="N311" s="18"/>
      <c r="O311" s="18"/>
      <c r="P311" s="18"/>
      <c r="Q311" s="18"/>
      <c r="R311" s="18"/>
      <c r="S311" s="18"/>
      <c r="T311" s="14"/>
      <c r="U311" s="14"/>
      <c r="V311" s="14"/>
      <c r="W311" s="14"/>
      <c r="X311" s="16"/>
      <c r="AC311" s="2"/>
      <c r="AD311" s="2"/>
      <c r="AE311" s="2"/>
      <c r="AF311" s="2"/>
      <c r="AG311" s="2"/>
    </row>
    <row r="312" spans="1:33" s="4" customFormat="1" x14ac:dyDescent="0.15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4"/>
      <c r="M312" s="14"/>
      <c r="N312" s="18"/>
      <c r="O312" s="18"/>
      <c r="P312" s="18"/>
      <c r="Q312" s="18"/>
      <c r="R312" s="18"/>
      <c r="S312" s="18"/>
      <c r="T312" s="14"/>
      <c r="U312" s="14"/>
      <c r="V312" s="14"/>
      <c r="W312" s="14"/>
      <c r="X312" s="16"/>
      <c r="AC312" s="2"/>
      <c r="AD312" s="2"/>
      <c r="AE312" s="2"/>
      <c r="AF312" s="2"/>
      <c r="AG312" s="2"/>
    </row>
    <row r="313" spans="1:33" s="4" customFormat="1" x14ac:dyDescent="0.15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4"/>
      <c r="M313" s="14"/>
      <c r="N313" s="18"/>
      <c r="O313" s="18"/>
      <c r="P313" s="18"/>
      <c r="Q313" s="18"/>
      <c r="R313" s="18"/>
      <c r="S313" s="18"/>
      <c r="T313" s="14"/>
      <c r="U313" s="14"/>
      <c r="V313" s="14"/>
      <c r="W313" s="14"/>
      <c r="X313" s="16"/>
      <c r="AC313" s="2"/>
      <c r="AD313" s="2"/>
      <c r="AE313" s="2"/>
      <c r="AF313" s="2"/>
      <c r="AG313" s="2"/>
    </row>
    <row r="314" spans="1:33" s="4" customFormat="1" x14ac:dyDescent="0.15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4"/>
      <c r="M314" s="14"/>
      <c r="N314" s="18"/>
      <c r="O314" s="18"/>
      <c r="P314" s="18"/>
      <c r="Q314" s="18"/>
      <c r="R314" s="18"/>
      <c r="S314" s="18"/>
      <c r="T314" s="14"/>
      <c r="U314" s="14"/>
      <c r="V314" s="14"/>
      <c r="W314" s="14"/>
      <c r="X314" s="16"/>
      <c r="AC314" s="2"/>
      <c r="AD314" s="2"/>
      <c r="AE314" s="2"/>
      <c r="AF314" s="2"/>
      <c r="AG314" s="2"/>
    </row>
    <row r="315" spans="1:33" s="4" customFormat="1" x14ac:dyDescent="0.15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4"/>
      <c r="M315" s="14"/>
      <c r="N315" s="18"/>
      <c r="O315" s="18"/>
      <c r="P315" s="18"/>
      <c r="Q315" s="18"/>
      <c r="R315" s="18"/>
      <c r="S315" s="18"/>
      <c r="T315" s="14"/>
      <c r="U315" s="14"/>
      <c r="V315" s="14"/>
      <c r="W315" s="14"/>
      <c r="X315" s="16"/>
      <c r="AC315" s="2"/>
      <c r="AD315" s="2"/>
      <c r="AE315" s="2"/>
      <c r="AF315" s="2"/>
      <c r="AG315" s="2"/>
    </row>
    <row r="316" spans="1:33" s="4" customFormat="1" x14ac:dyDescent="0.15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4"/>
      <c r="M316" s="14"/>
      <c r="N316" s="18"/>
      <c r="O316" s="18"/>
      <c r="P316" s="18"/>
      <c r="Q316" s="18"/>
      <c r="R316" s="18"/>
      <c r="S316" s="18"/>
      <c r="T316" s="14"/>
      <c r="U316" s="14"/>
      <c r="V316" s="14"/>
      <c r="W316" s="14"/>
      <c r="X316" s="16"/>
      <c r="AC316" s="2"/>
      <c r="AD316" s="2"/>
      <c r="AE316" s="2"/>
      <c r="AF316" s="2"/>
      <c r="AG316" s="2"/>
    </row>
    <row r="317" spans="1:33" s="4" customFormat="1" x14ac:dyDescent="0.15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3"/>
      <c r="M317" s="3"/>
      <c r="N317" s="27"/>
      <c r="O317" s="27"/>
      <c r="P317" s="27"/>
      <c r="Q317" s="27"/>
      <c r="R317" s="27"/>
      <c r="S317" s="27"/>
      <c r="T317" s="3"/>
      <c r="U317" s="3"/>
      <c r="V317" s="3"/>
      <c r="W317" s="3"/>
      <c r="X317" s="16"/>
      <c r="AC317" s="2"/>
      <c r="AD317" s="2"/>
      <c r="AE317" s="2"/>
      <c r="AF317" s="2"/>
      <c r="AG317" s="2"/>
    </row>
    <row r="318" spans="1:33" s="4" customFormat="1" x14ac:dyDescent="0.15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3"/>
      <c r="M318" s="3"/>
      <c r="N318" s="27"/>
      <c r="O318" s="27"/>
      <c r="P318" s="27"/>
      <c r="Q318" s="27"/>
      <c r="R318" s="27"/>
      <c r="S318" s="27"/>
      <c r="T318" s="3"/>
      <c r="U318" s="3"/>
      <c r="V318" s="3"/>
      <c r="W318" s="3"/>
      <c r="X318" s="17"/>
      <c r="AC318" s="2"/>
      <c r="AD318" s="2"/>
      <c r="AE318" s="2"/>
      <c r="AF318" s="2"/>
      <c r="AG318" s="2"/>
    </row>
    <row r="319" spans="1:33" s="4" customFormat="1" x14ac:dyDescent="0.15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3"/>
      <c r="M319" s="3"/>
      <c r="N319" s="27"/>
      <c r="O319" s="27"/>
      <c r="P319" s="27"/>
      <c r="Q319" s="27"/>
      <c r="R319" s="27"/>
      <c r="S319" s="27"/>
      <c r="T319" s="3"/>
      <c r="U319" s="3"/>
      <c r="V319" s="3"/>
      <c r="W319" s="3"/>
      <c r="X319" s="17"/>
      <c r="AC319" s="2"/>
      <c r="AD319" s="2"/>
      <c r="AE319" s="2"/>
      <c r="AF319" s="2"/>
      <c r="AG319" s="2"/>
    </row>
    <row r="320" spans="1:33" s="4" customFormat="1" x14ac:dyDescent="0.15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3"/>
      <c r="M320" s="3"/>
      <c r="N320" s="27"/>
      <c r="O320" s="27"/>
      <c r="P320" s="27"/>
      <c r="Q320" s="27"/>
      <c r="R320" s="27"/>
      <c r="S320" s="27"/>
      <c r="T320" s="3"/>
      <c r="U320" s="3"/>
      <c r="V320" s="3"/>
      <c r="W320" s="3"/>
      <c r="X320" s="26"/>
      <c r="AC320" s="2"/>
      <c r="AD320" s="2"/>
      <c r="AE320" s="2"/>
      <c r="AF320" s="2"/>
      <c r="AG320" s="2"/>
    </row>
    <row r="321" spans="1:33" s="4" customFormat="1" x14ac:dyDescent="0.15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3"/>
      <c r="M321" s="3"/>
      <c r="N321" s="27"/>
      <c r="O321" s="27"/>
      <c r="P321" s="27"/>
      <c r="Q321" s="27"/>
      <c r="R321" s="27"/>
      <c r="S321" s="27"/>
      <c r="T321" s="3"/>
      <c r="U321" s="3"/>
      <c r="V321" s="3"/>
      <c r="W321" s="3"/>
      <c r="X321" s="16"/>
      <c r="AC321" s="2"/>
      <c r="AD321" s="2"/>
      <c r="AE321" s="2"/>
      <c r="AF321" s="2"/>
      <c r="AG321" s="2"/>
    </row>
    <row r="322" spans="1:33" s="4" customFormat="1" x14ac:dyDescent="0.15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3"/>
      <c r="M322" s="3"/>
      <c r="N322" s="27"/>
      <c r="O322" s="27"/>
      <c r="P322" s="27"/>
      <c r="Q322" s="27"/>
      <c r="R322" s="27"/>
      <c r="S322" s="27"/>
      <c r="T322" s="3"/>
      <c r="U322" s="3"/>
      <c r="V322" s="3"/>
      <c r="W322" s="3"/>
      <c r="X322" s="16"/>
      <c r="AC322" s="2"/>
      <c r="AD322" s="2"/>
      <c r="AE322" s="2"/>
      <c r="AF322" s="2"/>
      <c r="AG322" s="2"/>
    </row>
    <row r="323" spans="1:33" s="4" customFormat="1" x14ac:dyDescent="0.15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3"/>
      <c r="M323" s="3"/>
      <c r="N323" s="27"/>
      <c r="O323" s="27"/>
      <c r="P323" s="27"/>
      <c r="Q323" s="27"/>
      <c r="R323" s="27"/>
      <c r="S323" s="27"/>
      <c r="T323" s="3"/>
      <c r="U323" s="3"/>
      <c r="V323" s="3"/>
      <c r="W323" s="3"/>
      <c r="X323" s="16"/>
      <c r="AC323" s="2"/>
      <c r="AD323" s="2"/>
      <c r="AE323" s="2"/>
      <c r="AF323" s="2"/>
      <c r="AG323" s="2"/>
    </row>
    <row r="324" spans="1:33" s="4" customFormat="1" x14ac:dyDescent="0.15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3"/>
      <c r="M324" s="3"/>
      <c r="N324" s="27"/>
      <c r="O324" s="27"/>
      <c r="P324" s="27"/>
      <c r="Q324" s="27"/>
      <c r="R324" s="27"/>
      <c r="S324" s="27"/>
      <c r="T324" s="3"/>
      <c r="U324" s="3"/>
      <c r="V324" s="3"/>
      <c r="W324" s="3"/>
      <c r="X324" s="16"/>
      <c r="AC324" s="2"/>
      <c r="AD324" s="2"/>
      <c r="AE324" s="2"/>
      <c r="AF324" s="2"/>
      <c r="AG324" s="2"/>
    </row>
    <row r="325" spans="1:33" s="4" customFormat="1" x14ac:dyDescent="0.15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3"/>
      <c r="M325" s="3"/>
      <c r="N325" s="27"/>
      <c r="O325" s="27"/>
      <c r="P325" s="27"/>
      <c r="Q325" s="27"/>
      <c r="R325" s="27"/>
      <c r="S325" s="27"/>
      <c r="T325" s="3"/>
      <c r="U325" s="3"/>
      <c r="V325" s="3"/>
      <c r="W325" s="3"/>
      <c r="X325" s="16"/>
      <c r="AC325" s="2"/>
      <c r="AD325" s="2"/>
      <c r="AE325" s="2"/>
      <c r="AF325" s="2"/>
      <c r="AG325" s="2"/>
    </row>
    <row r="326" spans="1:33" s="4" customFormat="1" x14ac:dyDescent="0.15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3"/>
      <c r="M326" s="3"/>
      <c r="N326" s="27"/>
      <c r="O326" s="27"/>
      <c r="P326" s="27"/>
      <c r="Q326" s="27"/>
      <c r="R326" s="27"/>
      <c r="S326" s="27"/>
      <c r="T326" s="3"/>
      <c r="U326" s="3"/>
      <c r="V326" s="3"/>
      <c r="W326" s="3"/>
      <c r="X326" s="16"/>
      <c r="AC326" s="2"/>
      <c r="AD326" s="2"/>
      <c r="AE326" s="2"/>
      <c r="AF326" s="2"/>
      <c r="AG326" s="2"/>
    </row>
    <row r="327" spans="1:33" s="4" customFormat="1" x14ac:dyDescent="0.15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3"/>
      <c r="M327" s="3"/>
      <c r="N327" s="27"/>
      <c r="O327" s="27"/>
      <c r="P327" s="27"/>
      <c r="Q327" s="27"/>
      <c r="R327" s="27"/>
      <c r="S327" s="27"/>
      <c r="T327" s="3"/>
      <c r="U327" s="3"/>
      <c r="V327" s="3"/>
      <c r="W327" s="3"/>
      <c r="X327" s="16"/>
      <c r="AC327" s="2"/>
      <c r="AD327" s="2"/>
      <c r="AE327" s="2"/>
      <c r="AF327" s="2"/>
      <c r="AG327" s="2"/>
    </row>
    <row r="328" spans="1:33" s="4" customFormat="1" x14ac:dyDescent="0.15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3"/>
      <c r="M328" s="3"/>
      <c r="N328" s="27"/>
      <c r="O328" s="27"/>
      <c r="P328" s="27"/>
      <c r="Q328" s="27"/>
      <c r="R328" s="27"/>
      <c r="S328" s="27"/>
      <c r="T328" s="3"/>
      <c r="U328" s="3"/>
      <c r="V328" s="3"/>
      <c r="W328" s="3"/>
      <c r="X328" s="16"/>
      <c r="AC328" s="2"/>
      <c r="AD328" s="2"/>
      <c r="AE328" s="2"/>
      <c r="AF328" s="2"/>
      <c r="AG328" s="2"/>
    </row>
    <row r="329" spans="1:33" s="4" customFormat="1" x14ac:dyDescent="0.15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3"/>
      <c r="M329" s="3"/>
      <c r="N329" s="27"/>
      <c r="O329" s="27"/>
      <c r="P329" s="27"/>
      <c r="Q329" s="27"/>
      <c r="R329" s="27"/>
      <c r="S329" s="27"/>
      <c r="T329" s="3"/>
      <c r="U329" s="3"/>
      <c r="V329" s="3"/>
      <c r="W329" s="3"/>
      <c r="X329" s="16"/>
      <c r="AC329" s="2"/>
      <c r="AD329" s="2"/>
      <c r="AE329" s="2"/>
      <c r="AF329" s="2"/>
      <c r="AG329" s="2"/>
    </row>
    <row r="330" spans="1:33" s="4" customFormat="1" x14ac:dyDescent="0.15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3"/>
      <c r="M330" s="3"/>
      <c r="N330" s="27"/>
      <c r="O330" s="27"/>
      <c r="P330" s="27"/>
      <c r="Q330" s="27"/>
      <c r="R330" s="27"/>
      <c r="S330" s="27"/>
      <c r="T330" s="3"/>
      <c r="U330" s="3"/>
      <c r="V330" s="3"/>
      <c r="W330" s="3"/>
      <c r="X330" s="16"/>
      <c r="AC330" s="2"/>
      <c r="AD330" s="2"/>
      <c r="AE330" s="2"/>
      <c r="AF330" s="2"/>
      <c r="AG330" s="2"/>
    </row>
    <row r="331" spans="1:33" s="4" customFormat="1" x14ac:dyDescent="0.15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3"/>
      <c r="M331" s="3"/>
      <c r="N331" s="27"/>
      <c r="O331" s="27"/>
      <c r="P331" s="27"/>
      <c r="Q331" s="27"/>
      <c r="R331" s="27"/>
      <c r="S331" s="27"/>
      <c r="T331" s="3"/>
      <c r="U331" s="3"/>
      <c r="V331" s="3"/>
      <c r="W331" s="3"/>
      <c r="X331" s="16"/>
      <c r="AC331" s="2"/>
      <c r="AD331" s="2"/>
      <c r="AE331" s="2"/>
      <c r="AF331" s="2"/>
      <c r="AG331" s="2"/>
    </row>
    <row r="332" spans="1:33" s="4" customFormat="1" x14ac:dyDescent="0.15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3"/>
      <c r="M332" s="3"/>
      <c r="N332" s="27"/>
      <c r="O332" s="27"/>
      <c r="P332" s="27"/>
      <c r="Q332" s="27"/>
      <c r="R332" s="27"/>
      <c r="S332" s="27"/>
      <c r="T332" s="3"/>
      <c r="U332" s="3"/>
      <c r="V332" s="3"/>
      <c r="W332" s="3"/>
      <c r="X332" s="16"/>
      <c r="AC332" s="2"/>
      <c r="AD332" s="2"/>
      <c r="AE332" s="2"/>
      <c r="AF332" s="2"/>
      <c r="AG332" s="2"/>
    </row>
    <row r="333" spans="1:33" s="4" customFormat="1" x14ac:dyDescent="0.15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3"/>
      <c r="M333" s="3"/>
      <c r="N333" s="27"/>
      <c r="O333" s="27"/>
      <c r="P333" s="27"/>
      <c r="Q333" s="27"/>
      <c r="R333" s="27"/>
      <c r="S333" s="27"/>
      <c r="T333" s="3"/>
      <c r="U333" s="3"/>
      <c r="V333" s="3"/>
      <c r="W333" s="3"/>
      <c r="X333" s="16"/>
      <c r="AC333" s="2"/>
      <c r="AD333" s="2"/>
      <c r="AE333" s="2"/>
      <c r="AF333" s="2"/>
      <c r="AG333" s="2"/>
    </row>
    <row r="334" spans="1:33" s="4" customFormat="1" x14ac:dyDescent="0.15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3"/>
      <c r="M334" s="3"/>
      <c r="N334" s="27"/>
      <c r="O334" s="27"/>
      <c r="P334" s="27"/>
      <c r="Q334" s="27"/>
      <c r="R334" s="27"/>
      <c r="S334" s="27"/>
      <c r="T334" s="3"/>
      <c r="U334" s="3"/>
      <c r="V334" s="3"/>
      <c r="W334" s="3"/>
      <c r="X334" s="16"/>
      <c r="AC334" s="2"/>
      <c r="AD334" s="2"/>
      <c r="AE334" s="2"/>
      <c r="AF334" s="2"/>
      <c r="AG334" s="2"/>
    </row>
    <row r="335" spans="1:33" s="4" customFormat="1" x14ac:dyDescent="0.15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3"/>
      <c r="M335" s="3"/>
      <c r="N335" s="27"/>
      <c r="O335" s="27"/>
      <c r="P335" s="27"/>
      <c r="Q335" s="27"/>
      <c r="R335" s="27"/>
      <c r="S335" s="27"/>
      <c r="T335" s="3"/>
      <c r="U335" s="3"/>
      <c r="V335" s="3"/>
      <c r="W335" s="3"/>
      <c r="X335" s="26"/>
      <c r="AC335" s="2"/>
      <c r="AD335" s="2"/>
      <c r="AE335" s="2"/>
      <c r="AF335" s="2"/>
      <c r="AG335" s="2"/>
    </row>
    <row r="336" spans="1:33" s="4" customFormat="1" x14ac:dyDescent="0.15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3"/>
      <c r="M336" s="3"/>
      <c r="N336" s="27"/>
      <c r="O336" s="27"/>
      <c r="P336" s="27"/>
      <c r="Q336" s="27"/>
      <c r="R336" s="27"/>
      <c r="S336" s="27"/>
      <c r="T336" s="3"/>
      <c r="U336" s="3"/>
      <c r="V336" s="3"/>
      <c r="W336" s="3"/>
      <c r="X336" s="26"/>
      <c r="AC336" s="2"/>
      <c r="AD336" s="2"/>
      <c r="AE336" s="2"/>
      <c r="AF336" s="2"/>
      <c r="AG336" s="2"/>
    </row>
    <row r="337" spans="1:33" s="4" customFormat="1" x14ac:dyDescent="0.15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3"/>
      <c r="M337" s="3"/>
      <c r="N337" s="27"/>
      <c r="O337" s="27"/>
      <c r="P337" s="27"/>
      <c r="Q337" s="27"/>
      <c r="R337" s="27"/>
      <c r="S337" s="27"/>
      <c r="T337" s="3"/>
      <c r="U337" s="3"/>
      <c r="V337" s="3"/>
      <c r="W337" s="3"/>
      <c r="X337" s="26"/>
      <c r="AC337" s="2"/>
      <c r="AD337" s="2"/>
      <c r="AE337" s="2"/>
      <c r="AF337" s="2"/>
      <c r="AG337" s="2"/>
    </row>
    <row r="338" spans="1:33" s="4" customFormat="1" x14ac:dyDescent="0.15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3"/>
      <c r="M338" s="3"/>
      <c r="N338" s="27"/>
      <c r="O338" s="27"/>
      <c r="P338" s="27"/>
      <c r="Q338" s="27"/>
      <c r="R338" s="27"/>
      <c r="S338" s="27"/>
      <c r="T338" s="3"/>
      <c r="U338" s="3"/>
      <c r="V338" s="3"/>
      <c r="W338" s="3"/>
      <c r="X338" s="26"/>
      <c r="AC338" s="2"/>
      <c r="AD338" s="2"/>
      <c r="AE338" s="2"/>
      <c r="AF338" s="2"/>
      <c r="AG338" s="2"/>
    </row>
    <row r="339" spans="1:33" s="4" customFormat="1" x14ac:dyDescent="0.15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3"/>
      <c r="M339" s="3"/>
      <c r="N339" s="27"/>
      <c r="O339" s="27"/>
      <c r="P339" s="27"/>
      <c r="Q339" s="27"/>
      <c r="R339" s="27"/>
      <c r="S339" s="27"/>
      <c r="T339" s="3"/>
      <c r="U339" s="3"/>
      <c r="V339" s="3"/>
      <c r="W339" s="3"/>
      <c r="X339" s="26"/>
      <c r="AC339" s="2"/>
      <c r="AD339" s="2"/>
      <c r="AE339" s="2"/>
      <c r="AF339" s="2"/>
      <c r="AG339" s="2"/>
    </row>
    <row r="340" spans="1:33" s="4" customFormat="1" x14ac:dyDescent="0.15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3"/>
      <c r="M340" s="3"/>
      <c r="N340" s="27"/>
      <c r="O340" s="27"/>
      <c r="P340" s="27"/>
      <c r="Q340" s="27"/>
      <c r="R340" s="27"/>
      <c r="S340" s="27"/>
      <c r="T340" s="3"/>
      <c r="U340" s="3"/>
      <c r="V340" s="3"/>
      <c r="W340" s="3"/>
      <c r="X340" s="26"/>
      <c r="AC340" s="2"/>
      <c r="AD340" s="2"/>
      <c r="AE340" s="2"/>
      <c r="AF340" s="2"/>
      <c r="AG340" s="2"/>
    </row>
    <row r="341" spans="1:33" s="4" customFormat="1" x14ac:dyDescent="0.15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3"/>
      <c r="M341" s="3"/>
      <c r="N341" s="27"/>
      <c r="O341" s="27"/>
      <c r="P341" s="27"/>
      <c r="Q341" s="27"/>
      <c r="R341" s="27"/>
      <c r="S341" s="27"/>
      <c r="T341" s="3"/>
      <c r="U341" s="3"/>
      <c r="V341" s="3"/>
      <c r="W341" s="3"/>
      <c r="X341" s="26"/>
      <c r="AC341" s="2"/>
      <c r="AD341" s="2"/>
      <c r="AE341" s="2"/>
      <c r="AF341" s="2"/>
      <c r="AG341" s="2"/>
    </row>
    <row r="342" spans="1:33" s="4" customFormat="1" x14ac:dyDescent="0.15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N342" s="25"/>
      <c r="O342" s="25"/>
      <c r="P342" s="25"/>
      <c r="Q342" s="25"/>
      <c r="R342" s="25"/>
      <c r="S342" s="25"/>
      <c r="X342" s="26"/>
      <c r="AC342" s="2"/>
      <c r="AD342" s="2"/>
      <c r="AE342" s="2"/>
      <c r="AF342" s="2"/>
      <c r="AG342" s="2"/>
    </row>
    <row r="343" spans="1:33" s="4" customFormat="1" x14ac:dyDescent="0.15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N343" s="25"/>
      <c r="O343" s="25"/>
      <c r="P343" s="25"/>
      <c r="Q343" s="25"/>
      <c r="R343" s="25"/>
      <c r="S343" s="25"/>
      <c r="X343" s="26"/>
      <c r="AC343" s="2"/>
      <c r="AD343" s="2"/>
      <c r="AE343" s="2"/>
      <c r="AF343" s="2"/>
      <c r="AG343" s="2"/>
    </row>
    <row r="344" spans="1:33" s="4" customFormat="1" x14ac:dyDescent="0.15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N344" s="25"/>
      <c r="O344" s="25"/>
      <c r="P344" s="25"/>
      <c r="Q344" s="25"/>
      <c r="R344" s="25"/>
      <c r="S344" s="25"/>
      <c r="X344" s="26"/>
      <c r="AC344" s="2"/>
      <c r="AD344" s="2"/>
      <c r="AE344" s="2"/>
      <c r="AF344" s="2"/>
      <c r="AG344" s="2"/>
    </row>
    <row r="345" spans="1:33" s="4" customFormat="1" x14ac:dyDescent="0.15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N345" s="25"/>
      <c r="O345" s="25"/>
      <c r="P345" s="25"/>
      <c r="Q345" s="25"/>
      <c r="R345" s="25"/>
      <c r="S345" s="25"/>
      <c r="X345" s="26"/>
      <c r="AC345" s="2"/>
      <c r="AD345" s="2"/>
      <c r="AE345" s="2"/>
      <c r="AF345" s="2"/>
      <c r="AG345" s="2"/>
    </row>
    <row r="346" spans="1:33" s="4" customFormat="1" x14ac:dyDescent="0.15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N346" s="25"/>
      <c r="O346" s="25"/>
      <c r="P346" s="25"/>
      <c r="Q346" s="25"/>
      <c r="R346" s="25"/>
      <c r="S346" s="25"/>
      <c r="X346" s="26"/>
      <c r="AC346" s="2"/>
      <c r="AD346" s="2"/>
      <c r="AE346" s="2"/>
      <c r="AF346" s="2"/>
      <c r="AG346" s="2"/>
    </row>
    <row r="347" spans="1:33" s="4" customFormat="1" x14ac:dyDescent="0.15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N347" s="25"/>
      <c r="O347" s="25"/>
      <c r="P347" s="25"/>
      <c r="Q347" s="25"/>
      <c r="R347" s="25"/>
      <c r="S347" s="25"/>
      <c r="X347" s="26"/>
      <c r="AC347" s="2"/>
      <c r="AD347" s="2"/>
      <c r="AE347" s="2"/>
      <c r="AF347" s="2"/>
      <c r="AG347" s="2"/>
    </row>
    <row r="348" spans="1:33" s="4" customFormat="1" x14ac:dyDescent="0.15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N348" s="25"/>
      <c r="O348" s="25"/>
      <c r="P348" s="25"/>
      <c r="Q348" s="25"/>
      <c r="R348" s="25"/>
      <c r="S348" s="25"/>
      <c r="X348" s="26"/>
      <c r="AC348" s="2"/>
      <c r="AD348" s="2"/>
      <c r="AE348" s="2"/>
      <c r="AF348" s="2"/>
      <c r="AG348" s="2"/>
    </row>
    <row r="349" spans="1:33" s="4" customFormat="1" x14ac:dyDescent="0.15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N349" s="25"/>
      <c r="O349" s="25"/>
      <c r="P349" s="25"/>
      <c r="Q349" s="25"/>
      <c r="R349" s="25"/>
      <c r="S349" s="25"/>
      <c r="X349" s="26"/>
      <c r="AC349" s="2"/>
      <c r="AD349" s="2"/>
      <c r="AE349" s="2"/>
      <c r="AF349" s="2"/>
      <c r="AG349" s="2"/>
    </row>
    <row r="350" spans="1:33" s="4" customFormat="1" x14ac:dyDescent="0.15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N350" s="25"/>
      <c r="O350" s="25"/>
      <c r="P350" s="25"/>
      <c r="Q350" s="25"/>
      <c r="R350" s="25"/>
      <c r="S350" s="25"/>
      <c r="X350" s="26"/>
      <c r="AC350" s="2"/>
      <c r="AD350" s="2"/>
      <c r="AE350" s="2"/>
      <c r="AF350" s="2"/>
      <c r="AG350" s="2"/>
    </row>
    <row r="351" spans="1:33" s="4" customFormat="1" x14ac:dyDescent="0.15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N351" s="25"/>
      <c r="O351" s="25"/>
      <c r="P351" s="25"/>
      <c r="Q351" s="25"/>
      <c r="R351" s="25"/>
      <c r="S351" s="25"/>
      <c r="X351" s="26"/>
      <c r="AC351" s="2"/>
      <c r="AD351" s="2"/>
      <c r="AE351" s="2"/>
      <c r="AF351" s="2"/>
      <c r="AG351" s="2"/>
    </row>
    <row r="352" spans="1:33" s="4" customFormat="1" x14ac:dyDescent="0.15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N352" s="25"/>
      <c r="O352" s="25"/>
      <c r="P352" s="25"/>
      <c r="Q352" s="25"/>
      <c r="R352" s="25"/>
      <c r="S352" s="25"/>
      <c r="X352" s="26"/>
      <c r="AC352" s="2"/>
      <c r="AD352" s="2"/>
      <c r="AE352" s="2"/>
      <c r="AF352" s="2"/>
      <c r="AG352" s="2"/>
    </row>
    <row r="353" spans="1:33" s="4" customFormat="1" x14ac:dyDescent="0.15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N353" s="25"/>
      <c r="O353" s="25"/>
      <c r="P353" s="25"/>
      <c r="Q353" s="25"/>
      <c r="R353" s="25"/>
      <c r="S353" s="25"/>
      <c r="X353" s="26"/>
      <c r="AC353" s="2"/>
      <c r="AD353" s="2"/>
      <c r="AE353" s="2"/>
      <c r="AF353" s="2"/>
      <c r="AG353" s="2"/>
    </row>
    <row r="354" spans="1:33" s="4" customFormat="1" x14ac:dyDescent="0.15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N354" s="25"/>
      <c r="O354" s="25"/>
      <c r="P354" s="25"/>
      <c r="Q354" s="25"/>
      <c r="R354" s="25"/>
      <c r="S354" s="25"/>
      <c r="X354" s="26"/>
      <c r="AC354" s="2"/>
      <c r="AD354" s="2"/>
      <c r="AE354" s="2"/>
      <c r="AF354" s="2"/>
      <c r="AG354" s="2"/>
    </row>
    <row r="355" spans="1:33" s="4" customFormat="1" x14ac:dyDescent="0.15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N355" s="25"/>
      <c r="O355" s="25"/>
      <c r="P355" s="25"/>
      <c r="Q355" s="25"/>
      <c r="R355" s="25"/>
      <c r="S355" s="25"/>
      <c r="X355" s="26"/>
      <c r="AC355" s="2"/>
      <c r="AD355" s="2"/>
      <c r="AE355" s="2"/>
      <c r="AF355" s="2"/>
      <c r="AG355" s="2"/>
    </row>
    <row r="356" spans="1:33" s="4" customFormat="1" x14ac:dyDescent="0.15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N356" s="25"/>
      <c r="O356" s="25"/>
      <c r="P356" s="25"/>
      <c r="Q356" s="25"/>
      <c r="R356" s="25"/>
      <c r="S356" s="25"/>
      <c r="X356" s="26"/>
      <c r="AC356" s="2"/>
      <c r="AD356" s="2"/>
      <c r="AE356" s="2"/>
      <c r="AF356" s="2"/>
      <c r="AG356" s="2"/>
    </row>
    <row r="357" spans="1:33" s="4" customFormat="1" x14ac:dyDescent="0.15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N357" s="25"/>
      <c r="O357" s="25"/>
      <c r="P357" s="25"/>
      <c r="Q357" s="25"/>
      <c r="R357" s="25"/>
      <c r="S357" s="25"/>
      <c r="X357" s="26"/>
      <c r="AC357" s="2"/>
      <c r="AD357" s="2"/>
      <c r="AE357" s="2"/>
      <c r="AF357" s="2"/>
      <c r="AG357" s="2"/>
    </row>
    <row r="358" spans="1:33" s="4" customFormat="1" x14ac:dyDescent="0.15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N358" s="25"/>
      <c r="O358" s="25"/>
      <c r="P358" s="25"/>
      <c r="Q358" s="25"/>
      <c r="R358" s="25"/>
      <c r="S358" s="25"/>
      <c r="X358" s="26"/>
      <c r="AC358" s="2"/>
      <c r="AD358" s="2"/>
      <c r="AE358" s="2"/>
      <c r="AF358" s="2"/>
      <c r="AG358" s="2"/>
    </row>
    <row r="359" spans="1:33" s="4" customFormat="1" x14ac:dyDescent="0.15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N359" s="25"/>
      <c r="O359" s="25"/>
      <c r="P359" s="25"/>
      <c r="Q359" s="25"/>
      <c r="R359" s="25"/>
      <c r="S359" s="25"/>
      <c r="X359" s="26"/>
      <c r="AC359" s="2"/>
      <c r="AD359" s="2"/>
      <c r="AE359" s="2"/>
      <c r="AF359" s="2"/>
      <c r="AG359" s="2"/>
    </row>
    <row r="360" spans="1:33" s="4" customFormat="1" x14ac:dyDescent="0.15">
      <c r="A360" s="41"/>
      <c r="B360" s="41"/>
      <c r="C360" s="41"/>
      <c r="D360" s="41"/>
      <c r="E360" s="41"/>
      <c r="F360" s="41"/>
      <c r="G360" s="41"/>
      <c r="H360" s="41"/>
      <c r="I360" s="41"/>
      <c r="J360" s="41"/>
      <c r="K360" s="41"/>
      <c r="N360" s="25"/>
      <c r="O360" s="25"/>
      <c r="P360" s="25"/>
      <c r="Q360" s="25"/>
      <c r="R360" s="25"/>
      <c r="S360" s="25"/>
      <c r="X360" s="41"/>
      <c r="AC360" s="2"/>
      <c r="AD360" s="2"/>
      <c r="AE360" s="2"/>
      <c r="AF360" s="2"/>
      <c r="AG360" s="2"/>
    </row>
    <row r="361" spans="1:33" s="4" customFormat="1" x14ac:dyDescent="0.15">
      <c r="A361" s="41"/>
      <c r="B361" s="41"/>
      <c r="C361" s="41"/>
      <c r="D361" s="41"/>
      <c r="E361" s="41"/>
      <c r="F361" s="41"/>
      <c r="G361" s="41"/>
      <c r="H361" s="41"/>
      <c r="I361" s="41"/>
      <c r="J361" s="41"/>
      <c r="K361" s="41"/>
      <c r="N361" s="25"/>
      <c r="O361" s="25"/>
      <c r="P361" s="25"/>
      <c r="Q361" s="25"/>
      <c r="R361" s="25"/>
      <c r="S361" s="25"/>
      <c r="X361" s="41"/>
      <c r="AC361" s="2"/>
      <c r="AD361" s="2"/>
      <c r="AE361" s="2"/>
      <c r="AF361" s="2"/>
      <c r="AG361" s="2"/>
    </row>
  </sheetData>
  <phoneticPr fontId="18"/>
  <dataValidations count="2">
    <dataValidation type="list" allowBlank="1" showInputMessage="1" showErrorMessage="1" promptTitle="公道止水栓の選択" prompt="公道止水栓の種類をプルダウンリストから選択してください" sqref="A129">
      <formula1>$N$132:$N$133</formula1>
    </dataValidation>
    <dataValidation type="list" allowBlank="1" showInputMessage="1" showErrorMessage="1" sqref="G27 I29 J44 J53">
      <formula1>$N$3:$N$16</formula1>
    </dataValidation>
  </dataValidations>
  <pageMargins left="0.74803149606299213" right="0.74803149606299213" top="0.98425196850393704" bottom="0.98425196850393704" header="0.51181102362204722" footer="0.51181102362204722"/>
  <pageSetup paperSize="9" scale="58" orientation="portrait" r:id="rId1"/>
  <headerFooter alignWithMargins="0"/>
  <rowBreaks count="2" manualBreakCount="2">
    <brk id="65" max="11" man="1"/>
    <brk id="137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4"/>
  <sheetViews>
    <sheetView view="pageBreakPreview" topLeftCell="A113" zoomScale="85" zoomScaleNormal="70" zoomScaleSheetLayoutView="85" workbookViewId="0">
      <selection activeCell="E131" sqref="E131"/>
    </sheetView>
  </sheetViews>
  <sheetFormatPr defaultRowHeight="17.25" outlineLevelCol="1" x14ac:dyDescent="0.15"/>
  <cols>
    <col min="1" max="11" width="12.5" style="41" customWidth="1"/>
    <col min="12" max="13" width="12.5" style="4" customWidth="1"/>
    <col min="14" max="17" width="12.5" style="25" customWidth="1" outlineLevel="1"/>
    <col min="18" max="19" width="12.5" style="25" customWidth="1"/>
    <col min="20" max="23" width="12.5" style="4" customWidth="1"/>
    <col min="25" max="28" width="12.5" style="4" customWidth="1"/>
    <col min="29" max="29" width="9" style="2"/>
    <col min="30" max="33" width="12.25" style="2" customWidth="1"/>
    <col min="34" max="16384" width="9" style="2"/>
  </cols>
  <sheetData>
    <row r="1" spans="1:33" ht="17.25" customHeight="1" x14ac:dyDescent="0.15">
      <c r="A1" s="210" t="s">
        <v>120</v>
      </c>
      <c r="B1" s="211"/>
      <c r="C1" s="212"/>
      <c r="D1" s="4"/>
      <c r="F1" s="4"/>
      <c r="G1" s="4"/>
      <c r="H1" s="4"/>
      <c r="I1" s="135"/>
      <c r="J1" s="5" t="s">
        <v>169</v>
      </c>
      <c r="K1" s="5"/>
      <c r="N1" s="4" t="s">
        <v>23</v>
      </c>
      <c r="O1" s="4"/>
      <c r="P1" s="4"/>
      <c r="Q1" s="4"/>
      <c r="R1" s="4" t="s">
        <v>234</v>
      </c>
    </row>
    <row r="2" spans="1:33" ht="17.25" customHeight="1" x14ac:dyDescent="0.15">
      <c r="A2" s="213" t="s">
        <v>121</v>
      </c>
      <c r="B2" s="214"/>
      <c r="C2" s="215"/>
      <c r="D2" s="5"/>
      <c r="F2" s="5"/>
      <c r="G2" s="5"/>
      <c r="H2" s="5"/>
      <c r="I2" s="258"/>
      <c r="J2" s="5" t="s">
        <v>170</v>
      </c>
      <c r="K2" s="5"/>
      <c r="N2" s="9" t="s">
        <v>0</v>
      </c>
      <c r="O2" s="10" t="s">
        <v>150</v>
      </c>
      <c r="P2" s="11" t="s">
        <v>151</v>
      </c>
      <c r="Q2" s="42" t="s">
        <v>4</v>
      </c>
      <c r="AB2" s="5"/>
    </row>
    <row r="3" spans="1:33" ht="17.25" customHeight="1" x14ac:dyDescent="0.15">
      <c r="A3" s="6"/>
      <c r="B3" s="6"/>
      <c r="C3" s="6"/>
      <c r="D3" s="5"/>
      <c r="F3" s="5"/>
      <c r="G3" s="5"/>
      <c r="H3" s="5"/>
      <c r="I3" s="5"/>
      <c r="J3" s="5"/>
      <c r="K3" s="5"/>
      <c r="N3" s="12" t="s">
        <v>116</v>
      </c>
      <c r="O3" s="13">
        <v>12</v>
      </c>
      <c r="P3" s="13" t="s">
        <v>152</v>
      </c>
      <c r="Q3" s="42">
        <v>0.8</v>
      </c>
      <c r="AB3" s="5"/>
    </row>
    <row r="4" spans="1:33" ht="17.25" customHeight="1" x14ac:dyDescent="0.15">
      <c r="A4" s="41" t="s">
        <v>203</v>
      </c>
      <c r="B4" s="6"/>
      <c r="C4" s="6"/>
      <c r="D4" s="5"/>
      <c r="F4" s="5"/>
      <c r="G4" s="5"/>
      <c r="H4" s="5"/>
      <c r="I4" s="5"/>
      <c r="J4" s="5"/>
      <c r="K4" s="5"/>
      <c r="N4" s="12" t="s">
        <v>117</v>
      </c>
      <c r="O4" s="13">
        <v>12</v>
      </c>
      <c r="P4" s="13" t="s">
        <v>152</v>
      </c>
      <c r="Q4" s="42">
        <v>0.8</v>
      </c>
      <c r="AB4" s="5"/>
      <c r="AD4" s="132"/>
      <c r="AE4" s="133"/>
      <c r="AF4" s="134"/>
      <c r="AG4" s="4"/>
    </row>
    <row r="5" spans="1:33" ht="17.25" customHeight="1" x14ac:dyDescent="0.15">
      <c r="A5" s="41" t="s">
        <v>204</v>
      </c>
      <c r="B5" s="6"/>
      <c r="C5" s="6"/>
      <c r="D5" s="5"/>
      <c r="F5" s="5"/>
      <c r="G5" s="5"/>
      <c r="H5" s="5"/>
      <c r="I5" s="5"/>
      <c r="J5" s="5"/>
      <c r="K5" s="5"/>
      <c r="N5" s="12" t="s">
        <v>153</v>
      </c>
      <c r="O5" s="13">
        <v>8</v>
      </c>
      <c r="P5" s="13">
        <v>13</v>
      </c>
      <c r="Q5" s="42">
        <v>0.4</v>
      </c>
      <c r="AB5" s="5"/>
      <c r="AD5" s="132"/>
      <c r="AE5" s="133"/>
      <c r="AF5" s="134"/>
      <c r="AG5" s="4"/>
    </row>
    <row r="6" spans="1:33" ht="17.25" customHeight="1" x14ac:dyDescent="0.15">
      <c r="A6" s="6" t="s">
        <v>205</v>
      </c>
      <c r="B6" s="6"/>
      <c r="C6" s="6"/>
      <c r="D6" s="5"/>
      <c r="F6" s="5"/>
      <c r="G6" s="5"/>
      <c r="H6" s="5"/>
      <c r="I6" s="5"/>
      <c r="J6" s="5"/>
      <c r="K6" s="5"/>
      <c r="N6" s="12" t="s">
        <v>154</v>
      </c>
      <c r="O6" s="13">
        <v>8</v>
      </c>
      <c r="P6" s="13">
        <v>13</v>
      </c>
      <c r="Q6" s="42">
        <v>0.4</v>
      </c>
      <c r="AB6" s="5"/>
      <c r="AD6" s="132"/>
      <c r="AE6" s="133"/>
      <c r="AF6" s="134"/>
      <c r="AG6" s="4"/>
    </row>
    <row r="7" spans="1:33" ht="17.25" customHeight="1" x14ac:dyDescent="0.15">
      <c r="A7" s="6" t="s">
        <v>206</v>
      </c>
      <c r="B7" s="6"/>
      <c r="C7" s="6"/>
      <c r="D7" s="5"/>
      <c r="F7" s="5"/>
      <c r="G7" s="5"/>
      <c r="H7" s="5"/>
      <c r="I7" s="5"/>
      <c r="J7" s="5"/>
      <c r="K7" s="5"/>
      <c r="N7" s="12" t="s">
        <v>155</v>
      </c>
      <c r="O7" s="13">
        <v>5</v>
      </c>
      <c r="P7" s="13">
        <v>13</v>
      </c>
      <c r="Q7" s="42">
        <v>0.25</v>
      </c>
      <c r="AB7" s="5"/>
    </row>
    <row r="8" spans="1:33" ht="17.25" customHeight="1" x14ac:dyDescent="0.15">
      <c r="A8" s="41" t="s">
        <v>207</v>
      </c>
      <c r="B8" s="8"/>
      <c r="C8" s="8"/>
      <c r="D8" s="5"/>
      <c r="F8" s="5"/>
      <c r="G8" s="5"/>
      <c r="H8" s="5"/>
      <c r="I8" s="5"/>
      <c r="J8" s="5"/>
      <c r="K8" s="5"/>
      <c r="N8" s="12" t="s">
        <v>156</v>
      </c>
      <c r="O8" s="13">
        <v>15</v>
      </c>
      <c r="P8" s="13" t="s">
        <v>152</v>
      </c>
      <c r="Q8" s="42">
        <v>1.3</v>
      </c>
      <c r="AB8" s="5"/>
    </row>
    <row r="9" spans="1:33" ht="17.25" customHeight="1" x14ac:dyDescent="0.15">
      <c r="A9" s="41" t="s">
        <v>208</v>
      </c>
      <c r="D9" s="7"/>
      <c r="F9" s="7"/>
      <c r="G9" s="7"/>
      <c r="H9" s="7"/>
      <c r="I9" s="7"/>
      <c r="J9" s="7"/>
      <c r="K9" s="7"/>
      <c r="N9" s="12" t="s">
        <v>157</v>
      </c>
      <c r="O9" s="13">
        <v>12</v>
      </c>
      <c r="P9" s="13">
        <v>13</v>
      </c>
      <c r="Q9" s="42">
        <v>0.8</v>
      </c>
      <c r="AB9" s="5"/>
    </row>
    <row r="10" spans="1:33" ht="17.25" customHeight="1" x14ac:dyDescent="0.15">
      <c r="A10" s="41" t="s">
        <v>218</v>
      </c>
      <c r="D10" s="7"/>
      <c r="G10" s="7"/>
      <c r="H10" s="7"/>
      <c r="I10" s="7"/>
      <c r="J10" s="7"/>
      <c r="K10" s="7"/>
      <c r="N10" s="12" t="s">
        <v>158</v>
      </c>
      <c r="O10" s="13">
        <v>15</v>
      </c>
      <c r="P10" s="13">
        <v>13</v>
      </c>
      <c r="Q10" s="42">
        <v>1.3</v>
      </c>
      <c r="AB10" s="8"/>
    </row>
    <row r="11" spans="1:33" ht="17.25" customHeight="1" x14ac:dyDescent="0.15">
      <c r="A11" s="41" t="s">
        <v>210</v>
      </c>
      <c r="D11" s="6"/>
      <c r="G11" s="6"/>
      <c r="H11" s="6"/>
      <c r="I11" s="6"/>
      <c r="J11" s="6"/>
      <c r="K11" s="6"/>
      <c r="N11" s="12" t="s">
        <v>159</v>
      </c>
      <c r="O11" s="13">
        <v>12</v>
      </c>
      <c r="P11" s="13">
        <v>13</v>
      </c>
      <c r="Q11" s="42">
        <v>0.8</v>
      </c>
      <c r="AB11" s="5"/>
    </row>
    <row r="12" spans="1:33" ht="17.25" customHeight="1" x14ac:dyDescent="0.15">
      <c r="A12" s="41" t="s">
        <v>211</v>
      </c>
      <c r="D12" s="6"/>
      <c r="F12" s="6"/>
      <c r="G12" s="6"/>
      <c r="H12" s="6"/>
      <c r="I12" s="6"/>
      <c r="J12" s="6"/>
      <c r="K12" s="6"/>
      <c r="N12" s="12" t="s">
        <v>160</v>
      </c>
      <c r="O12" s="13">
        <v>70</v>
      </c>
      <c r="P12" s="13">
        <v>25</v>
      </c>
      <c r="Q12" s="42" t="s">
        <v>70</v>
      </c>
      <c r="AB12" s="5"/>
    </row>
    <row r="13" spans="1:33" ht="17.25" customHeight="1" x14ac:dyDescent="0.15">
      <c r="A13" s="41" t="s">
        <v>212</v>
      </c>
      <c r="D13" s="6"/>
      <c r="F13" s="6"/>
      <c r="G13" s="6"/>
      <c r="H13" s="6"/>
      <c r="I13" s="6"/>
      <c r="J13" s="6"/>
      <c r="K13" s="6"/>
      <c r="N13" s="12" t="s">
        <v>161</v>
      </c>
      <c r="O13" s="13">
        <v>20</v>
      </c>
      <c r="P13" s="13" t="s">
        <v>152</v>
      </c>
      <c r="Q13" s="42">
        <v>2.1</v>
      </c>
      <c r="AB13" s="5"/>
    </row>
    <row r="14" spans="1:33" ht="17.25" customHeight="1" x14ac:dyDescent="0.15">
      <c r="A14" s="41" t="s">
        <v>219</v>
      </c>
      <c r="K14" s="6"/>
      <c r="N14" s="12" t="s">
        <v>163</v>
      </c>
      <c r="O14" s="13">
        <v>30</v>
      </c>
      <c r="P14" s="13" t="s">
        <v>164</v>
      </c>
      <c r="Q14" s="42" t="s">
        <v>70</v>
      </c>
      <c r="AB14" s="5"/>
    </row>
    <row r="15" spans="1:33" ht="17.25" customHeight="1" x14ac:dyDescent="0.15">
      <c r="N15" s="12" t="s">
        <v>165</v>
      </c>
      <c r="O15" s="13">
        <v>130</v>
      </c>
      <c r="P15" s="13" t="s">
        <v>166</v>
      </c>
      <c r="Q15" s="42" t="s">
        <v>70</v>
      </c>
      <c r="AB15" s="5"/>
    </row>
    <row r="16" spans="1:33" ht="17.25" customHeight="1" x14ac:dyDescent="0.15">
      <c r="N16" s="12" t="s">
        <v>167</v>
      </c>
      <c r="O16" s="13">
        <v>35</v>
      </c>
      <c r="P16" s="13" t="s">
        <v>164</v>
      </c>
      <c r="Q16" s="42" t="s">
        <v>70</v>
      </c>
      <c r="AB16" s="5"/>
    </row>
    <row r="17" spans="1:33" ht="17.25" customHeight="1" x14ac:dyDescent="0.15">
      <c r="N17" s="12" t="s">
        <v>168</v>
      </c>
      <c r="O17" s="13"/>
      <c r="P17" s="13"/>
      <c r="Q17" s="42"/>
      <c r="AB17" s="5"/>
    </row>
    <row r="18" spans="1:33" ht="17.25" customHeight="1" x14ac:dyDescent="0.15">
      <c r="N18" s="12" t="s">
        <v>168</v>
      </c>
      <c r="O18" s="13"/>
      <c r="P18" s="13"/>
      <c r="Q18" s="42"/>
      <c r="AB18" s="5"/>
    </row>
    <row r="19" spans="1:33" ht="17.25" customHeight="1" x14ac:dyDescent="0.15">
      <c r="AB19" s="7"/>
    </row>
    <row r="20" spans="1:33" ht="17.25" customHeight="1" x14ac:dyDescent="0.15">
      <c r="AB20" s="7"/>
    </row>
    <row r="21" spans="1:33" ht="17.25" customHeight="1" x14ac:dyDescent="0.15">
      <c r="AB21" s="7"/>
    </row>
    <row r="22" spans="1:33" ht="17.25" customHeight="1" x14ac:dyDescent="0.15">
      <c r="AB22" s="16"/>
    </row>
    <row r="23" spans="1:33" ht="17.25" customHeight="1" x14ac:dyDescent="0.15">
      <c r="AB23" s="16"/>
    </row>
    <row r="24" spans="1:33" ht="17.25" customHeight="1" x14ac:dyDescent="0.15">
      <c r="AB24" s="16"/>
    </row>
    <row r="25" spans="1:33" ht="17.25" customHeight="1" x14ac:dyDescent="0.15">
      <c r="AB25" s="16"/>
    </row>
    <row r="26" spans="1:33" ht="17.25" customHeight="1" x14ac:dyDescent="0.15">
      <c r="A26" s="6"/>
      <c r="E26" s="6"/>
      <c r="F26" s="6"/>
      <c r="G26" s="6"/>
      <c r="H26" s="6"/>
      <c r="I26" s="6"/>
      <c r="J26" s="6"/>
      <c r="K26" s="6"/>
      <c r="AB26" s="16"/>
    </row>
    <row r="27" spans="1:33" ht="17.25" customHeight="1" x14ac:dyDescent="0.15">
      <c r="A27" s="6"/>
      <c r="G27" s="260" t="s">
        <v>156</v>
      </c>
      <c r="H27" s="248"/>
      <c r="I27" s="6"/>
      <c r="J27" s="6"/>
      <c r="K27" s="6"/>
      <c r="AB27" s="16"/>
    </row>
    <row r="28" spans="1:33" ht="17.25" customHeight="1" x14ac:dyDescent="0.15">
      <c r="A28" s="6"/>
      <c r="F28" s="6"/>
      <c r="G28" s="216"/>
      <c r="H28" s="6"/>
      <c r="I28" s="6"/>
      <c r="J28" s="6"/>
      <c r="K28" s="6"/>
      <c r="AB28" s="16"/>
    </row>
    <row r="29" spans="1:33" ht="17.25" customHeight="1" x14ac:dyDescent="0.15">
      <c r="A29" s="6"/>
      <c r="F29" s="6"/>
      <c r="G29" s="216"/>
      <c r="H29" s="217" t="s">
        <v>213</v>
      </c>
      <c r="I29" s="260" t="s">
        <v>159</v>
      </c>
      <c r="J29" s="248"/>
      <c r="K29" s="6"/>
      <c r="AB29" s="7"/>
      <c r="AD29" s="20"/>
      <c r="AE29" s="21"/>
      <c r="AF29" s="21"/>
    </row>
    <row r="30" spans="1:33" ht="17.25" customHeight="1" x14ac:dyDescent="0.15">
      <c r="A30" s="8"/>
      <c r="F30" s="6"/>
      <c r="G30" s="216"/>
      <c r="H30" s="8"/>
      <c r="I30" s="219"/>
      <c r="J30" s="8"/>
      <c r="K30" s="8"/>
      <c r="AB30" s="7"/>
    </row>
    <row r="31" spans="1:33" ht="17.25" customHeight="1" x14ac:dyDescent="0.15">
      <c r="F31" s="8"/>
      <c r="G31" s="253" t="s">
        <v>130</v>
      </c>
      <c r="I31" s="220"/>
      <c r="J31" s="217"/>
      <c r="AB31" s="16"/>
      <c r="AD31" s="4"/>
      <c r="AE31" s="4"/>
      <c r="AF31" s="4"/>
      <c r="AG31" s="4"/>
    </row>
    <row r="32" spans="1:33" s="4" customFormat="1" ht="17.25" customHeight="1" x14ac:dyDescent="0.15">
      <c r="A32" s="41"/>
      <c r="B32" s="41"/>
      <c r="C32" s="41"/>
      <c r="D32" s="41"/>
      <c r="E32" s="41"/>
      <c r="F32" s="234" t="s">
        <v>214</v>
      </c>
      <c r="G32" s="221"/>
      <c r="H32" s="41" t="s">
        <v>201</v>
      </c>
      <c r="I32" s="220"/>
      <c r="J32" s="41"/>
      <c r="K32" s="41"/>
      <c r="AB32" s="7"/>
      <c r="AC32" s="2"/>
      <c r="AD32" s="2"/>
      <c r="AE32" s="2"/>
      <c r="AF32" s="2"/>
      <c r="AG32" s="2"/>
    </row>
    <row r="33" spans="1:33" ht="17.25" customHeight="1" x14ac:dyDescent="0.15">
      <c r="E33" s="4"/>
      <c r="F33" s="221"/>
      <c r="I33" s="261" t="s">
        <v>131</v>
      </c>
      <c r="AB33" s="7"/>
    </row>
    <row r="34" spans="1:33" ht="17.25" customHeight="1" x14ac:dyDescent="0.15">
      <c r="A34" s="4"/>
      <c r="B34" s="4"/>
      <c r="C34" s="4"/>
      <c r="D34" s="4"/>
      <c r="E34" s="234" t="s">
        <v>215</v>
      </c>
      <c r="F34" s="222"/>
      <c r="G34" s="254" t="s">
        <v>132</v>
      </c>
      <c r="I34" s="221"/>
      <c r="K34" s="4"/>
      <c r="AB34" s="7"/>
    </row>
    <row r="35" spans="1:33" ht="17.25" customHeight="1" x14ac:dyDescent="0.15">
      <c r="F35" s="221"/>
      <c r="G35" s="222"/>
      <c r="H35" s="221"/>
      <c r="AB35" s="7"/>
    </row>
    <row r="36" spans="1:33" ht="17.25" customHeight="1" x14ac:dyDescent="0.15">
      <c r="E36" s="221"/>
      <c r="J36" s="232"/>
      <c r="K36" s="232"/>
      <c r="AB36" s="16"/>
    </row>
    <row r="37" spans="1:33" ht="17.25" customHeight="1" x14ac:dyDescent="0.15">
      <c r="D37" s="220"/>
      <c r="K37" s="8"/>
      <c r="AB37" s="16"/>
    </row>
    <row r="38" spans="1:33" ht="17.25" customHeight="1" x14ac:dyDescent="0.15">
      <c r="D38" s="225"/>
      <c r="E38" s="4"/>
      <c r="K38" s="217"/>
      <c r="AB38" s="16"/>
    </row>
    <row r="39" spans="1:33" ht="17.25" customHeight="1" x14ac:dyDescent="0.15">
      <c r="A39" s="4"/>
      <c r="B39" s="4"/>
      <c r="C39" s="4"/>
      <c r="D39" s="225"/>
      <c r="E39" s="4"/>
      <c r="F39" s="4"/>
      <c r="G39" s="4"/>
      <c r="H39" s="4"/>
      <c r="I39" s="4"/>
      <c r="J39" s="262" t="s">
        <v>79</v>
      </c>
      <c r="K39" s="85"/>
      <c r="AB39" s="16"/>
    </row>
    <row r="40" spans="1:33" ht="17.25" customHeight="1" x14ac:dyDescent="0.15">
      <c r="D40" s="220"/>
      <c r="J40" s="223"/>
      <c r="K40" s="7"/>
      <c r="AB40" s="16"/>
    </row>
    <row r="41" spans="1:33" ht="17.25" customHeight="1" x14ac:dyDescent="0.15">
      <c r="D41" s="220"/>
      <c r="I41" s="234"/>
      <c r="J41" s="223"/>
      <c r="K41" s="217"/>
      <c r="AB41" s="16"/>
    </row>
    <row r="42" spans="1:33" ht="17.25" customHeight="1" x14ac:dyDescent="0.15">
      <c r="D42" s="224"/>
      <c r="J42" s="226"/>
      <c r="AB42" s="16"/>
    </row>
    <row r="43" spans="1:33" ht="17.25" customHeight="1" x14ac:dyDescent="0.15">
      <c r="A43" s="7"/>
      <c r="D43" s="220"/>
      <c r="J43" s="229"/>
      <c r="K43" s="7"/>
      <c r="AB43" s="7"/>
      <c r="AD43" s="20"/>
      <c r="AE43" s="21"/>
      <c r="AF43" s="21"/>
    </row>
    <row r="44" spans="1:33" ht="17.25" customHeight="1" x14ac:dyDescent="0.15">
      <c r="A44" s="7"/>
      <c r="D44" s="220"/>
      <c r="G44" s="7"/>
      <c r="H44" s="7"/>
      <c r="I44" s="229"/>
      <c r="J44" s="7"/>
      <c r="K44" s="7"/>
      <c r="AB44" s="7"/>
    </row>
    <row r="45" spans="1:33" ht="17.25" customHeight="1" x14ac:dyDescent="0.15">
      <c r="A45" s="7"/>
      <c r="D45" s="220"/>
      <c r="G45" s="255" t="s">
        <v>186</v>
      </c>
      <c r="H45" s="229"/>
      <c r="I45" s="7"/>
      <c r="J45" s="262" t="s">
        <v>116</v>
      </c>
      <c r="K45" s="85"/>
      <c r="AB45" s="16"/>
      <c r="AD45" s="4"/>
      <c r="AE45" s="4"/>
      <c r="AF45" s="4"/>
      <c r="AG45" s="4"/>
    </row>
    <row r="46" spans="1:33" s="4" customFormat="1" ht="17.25" customHeight="1" x14ac:dyDescent="0.15">
      <c r="A46" s="7"/>
      <c r="B46" s="41"/>
      <c r="C46" s="41"/>
      <c r="D46" s="220"/>
      <c r="E46" s="41"/>
      <c r="F46" s="41"/>
      <c r="G46" s="221"/>
      <c r="H46" s="41" t="s">
        <v>200</v>
      </c>
      <c r="I46" s="7"/>
      <c r="J46" s="223"/>
      <c r="K46" s="7"/>
      <c r="AB46" s="7"/>
      <c r="AC46" s="2"/>
      <c r="AD46" s="2"/>
      <c r="AE46" s="2"/>
      <c r="AF46" s="2"/>
      <c r="AG46" s="2"/>
    </row>
    <row r="47" spans="1:33" ht="17.25" customHeight="1" x14ac:dyDescent="0.15">
      <c r="A47" s="7"/>
      <c r="D47" s="220"/>
      <c r="F47" s="234"/>
      <c r="G47" s="222"/>
      <c r="H47" s="7"/>
      <c r="I47" s="7"/>
      <c r="J47" s="223"/>
      <c r="K47" s="217"/>
      <c r="AB47" s="7"/>
    </row>
    <row r="48" spans="1:33" ht="17.25" customHeight="1" x14ac:dyDescent="0.15">
      <c r="D48" s="220"/>
      <c r="H48" s="222"/>
      <c r="I48" s="254" t="s">
        <v>134</v>
      </c>
      <c r="J48" s="226"/>
      <c r="AB48" s="7"/>
    </row>
    <row r="49" spans="1:33" ht="17.25" customHeight="1" x14ac:dyDescent="0.15">
      <c r="C49" s="228" t="s">
        <v>1</v>
      </c>
      <c r="E49" s="222"/>
      <c r="F49" s="254" t="s">
        <v>188</v>
      </c>
      <c r="H49" s="221"/>
      <c r="I49" s="236"/>
      <c r="J49" s="229"/>
      <c r="K49" s="254" t="s">
        <v>187</v>
      </c>
      <c r="AB49" s="7"/>
    </row>
    <row r="50" spans="1:33" ht="17.25" customHeight="1" x14ac:dyDescent="0.15">
      <c r="A50" s="16"/>
      <c r="B50" s="16"/>
      <c r="C50" s="230"/>
      <c r="D50" s="7" t="s">
        <v>217</v>
      </c>
      <c r="E50" s="221"/>
      <c r="F50" s="222"/>
      <c r="G50" s="221"/>
      <c r="H50" s="16"/>
      <c r="I50" s="16"/>
      <c r="J50" s="16"/>
      <c r="K50" s="16"/>
      <c r="AB50" s="7"/>
    </row>
    <row r="51" spans="1:33" ht="17.25" customHeight="1" x14ac:dyDescent="0.15">
      <c r="A51" s="4"/>
      <c r="B51" s="4"/>
      <c r="C51" s="237"/>
      <c r="D51" s="221"/>
      <c r="E51" s="4"/>
      <c r="F51" s="4"/>
      <c r="G51" s="4"/>
      <c r="H51" s="4"/>
      <c r="I51" s="4"/>
      <c r="J51" s="4"/>
      <c r="K51" s="4"/>
      <c r="AB51" s="7"/>
      <c r="AD51" s="4"/>
      <c r="AE51" s="4"/>
      <c r="AF51" s="4"/>
    </row>
    <row r="52" spans="1:33" ht="17.25" customHeight="1" x14ac:dyDescent="0.15">
      <c r="C52" s="238"/>
      <c r="AB52" s="16"/>
      <c r="AD52" s="4"/>
      <c r="AE52" s="4"/>
      <c r="AF52" s="4"/>
    </row>
    <row r="53" spans="1:33" ht="17.25" customHeight="1" x14ac:dyDescent="0.15">
      <c r="B53" s="221"/>
      <c r="AB53" s="16"/>
    </row>
    <row r="54" spans="1:33" ht="17.25" customHeight="1" x14ac:dyDescent="0.15">
      <c r="AB54" s="16"/>
      <c r="AD54" s="20"/>
      <c r="AE54" s="21"/>
      <c r="AF54" s="21"/>
    </row>
    <row r="55" spans="1:33" ht="17.25" customHeight="1" x14ac:dyDescent="0.15">
      <c r="AB55" s="16"/>
      <c r="AD55" s="20"/>
      <c r="AE55" s="21"/>
      <c r="AF55" s="21"/>
    </row>
    <row r="56" spans="1:33" ht="17.25" customHeight="1" x14ac:dyDescent="0.15">
      <c r="AB56" s="16"/>
    </row>
    <row r="57" spans="1:33" ht="17.25" customHeight="1" x14ac:dyDescent="0.15">
      <c r="AB57" s="16"/>
      <c r="AD57" s="4"/>
      <c r="AE57" s="4"/>
      <c r="AF57" s="4"/>
      <c r="AG57" s="4"/>
    </row>
    <row r="58" spans="1:33" s="4" customFormat="1" ht="17.25" customHeight="1" x14ac:dyDescent="0.15">
      <c r="AB58" s="16"/>
      <c r="AC58" s="2"/>
      <c r="AD58" s="20"/>
      <c r="AE58" s="21"/>
      <c r="AF58" s="21"/>
      <c r="AG58" s="2"/>
    </row>
    <row r="59" spans="1:33" ht="17.25" customHeight="1" x14ac:dyDescent="0.15">
      <c r="AB59" s="7"/>
      <c r="AD59" s="20"/>
      <c r="AE59" s="21"/>
      <c r="AF59" s="21"/>
    </row>
    <row r="60" spans="1:33" ht="17.25" customHeight="1" x14ac:dyDescent="0.15">
      <c r="A60" s="2" t="s">
        <v>64</v>
      </c>
      <c r="B60" s="2"/>
      <c r="C60" s="2"/>
      <c r="D60" s="3"/>
      <c r="E60" s="3"/>
      <c r="F60" s="3"/>
      <c r="G60" s="3"/>
      <c r="H60" s="3"/>
      <c r="I60" s="3"/>
      <c r="J60" s="5"/>
      <c r="K60" s="5"/>
      <c r="L60" s="5"/>
      <c r="M60"/>
      <c r="N60" s="4"/>
      <c r="O60" s="4"/>
      <c r="P60" s="4"/>
      <c r="AB60" s="16"/>
      <c r="AD60" s="4"/>
      <c r="AE60" s="4"/>
      <c r="AF60" s="4"/>
    </row>
    <row r="61" spans="1:33" ht="17.25" customHeight="1" x14ac:dyDescent="0.15">
      <c r="A61" s="4"/>
      <c r="B61" s="5"/>
      <c r="C61" s="5"/>
      <c r="D61" s="5"/>
      <c r="E61" s="5"/>
      <c r="F61" s="5"/>
      <c r="G61" s="5"/>
      <c r="H61" s="4"/>
      <c r="I61" s="4"/>
      <c r="J61" s="5"/>
      <c r="K61" s="5"/>
      <c r="L61" s="5"/>
      <c r="M61"/>
      <c r="N61" s="5"/>
      <c r="O61" s="5"/>
      <c r="P61" s="5"/>
      <c r="AB61" s="7"/>
      <c r="AD61" s="4"/>
      <c r="AE61" s="4"/>
      <c r="AF61" s="4"/>
    </row>
    <row r="62" spans="1:33" ht="17.25" customHeight="1" x14ac:dyDescent="0.15">
      <c r="A62" s="5" t="s">
        <v>176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/>
      <c r="N62" s="5"/>
      <c r="O62" s="5"/>
      <c r="P62" s="5"/>
      <c r="AB62" s="7"/>
      <c r="AD62" s="4"/>
      <c r="AE62" s="4"/>
      <c r="AF62" s="4"/>
    </row>
    <row r="63" spans="1:33" ht="17.25" customHeight="1" x14ac:dyDescent="0.15">
      <c r="A63" s="2"/>
      <c r="B63" s="44" t="s">
        <v>0</v>
      </c>
      <c r="C63" s="45"/>
      <c r="D63" s="46" t="s">
        <v>45</v>
      </c>
      <c r="E63" s="47"/>
      <c r="F63" s="46" t="s">
        <v>46</v>
      </c>
      <c r="G63" s="48"/>
      <c r="H63" s="46" t="s">
        <v>56</v>
      </c>
      <c r="I63" s="47"/>
      <c r="J63" s="6"/>
      <c r="K63" s="2"/>
      <c r="L63" s="7"/>
      <c r="M63"/>
      <c r="N63" s="5"/>
      <c r="O63" s="5"/>
      <c r="P63" s="5"/>
      <c r="AB63" s="7"/>
      <c r="AD63" s="4"/>
      <c r="AE63" s="4"/>
      <c r="AF63" s="4"/>
    </row>
    <row r="64" spans="1:33" ht="17.25" customHeight="1" x14ac:dyDescent="0.15">
      <c r="A64" s="2"/>
      <c r="B64" s="49"/>
      <c r="C64" s="50"/>
      <c r="D64" s="51" t="s">
        <v>38</v>
      </c>
      <c r="E64" s="52"/>
      <c r="F64" s="51" t="s">
        <v>47</v>
      </c>
      <c r="G64" s="53"/>
      <c r="H64" s="51" t="s">
        <v>42</v>
      </c>
      <c r="I64" s="52"/>
      <c r="J64" s="6"/>
      <c r="K64" s="2"/>
      <c r="L64" s="7"/>
      <c r="M64"/>
      <c r="N64" s="5"/>
      <c r="O64" s="5"/>
      <c r="P64" s="5"/>
      <c r="AB64" s="7"/>
      <c r="AD64" s="4"/>
      <c r="AE64" s="4"/>
      <c r="AF64" s="4"/>
    </row>
    <row r="65" spans="1:32" ht="17.25" customHeight="1" x14ac:dyDescent="0.15">
      <c r="A65" s="131" t="s">
        <v>115</v>
      </c>
      <c r="B65" s="256" t="str">
        <f>G27</f>
        <v>散水栓</v>
      </c>
      <c r="C65" s="257"/>
      <c r="D65" s="54">
        <v>13</v>
      </c>
      <c r="E65" s="55"/>
      <c r="F65" s="54">
        <f>VLOOKUP(B65,$N$3:$O$18,2,FALSE)</f>
        <v>15</v>
      </c>
      <c r="G65" s="56"/>
      <c r="H65" s="54">
        <f>VLOOKUP(B65,$N$3:$Q$18,4,FALSE)</f>
        <v>1.3</v>
      </c>
      <c r="I65" s="55"/>
      <c r="J65" s="7"/>
      <c r="K65" s="2"/>
      <c r="L65" s="6"/>
      <c r="M65"/>
      <c r="N65" s="5"/>
      <c r="O65" s="5"/>
      <c r="P65" s="5"/>
      <c r="AB65" s="7"/>
      <c r="AD65" s="20"/>
      <c r="AE65" s="21"/>
      <c r="AF65" s="21"/>
    </row>
    <row r="66" spans="1:32" ht="17.25" customHeight="1" x14ac:dyDescent="0.15">
      <c r="A66" s="131" t="s">
        <v>101</v>
      </c>
      <c r="B66" s="256" t="str">
        <f>I29</f>
        <v>大便器（洗浄タンク）</v>
      </c>
      <c r="C66" s="257"/>
      <c r="D66" s="54">
        <f t="shared" ref="D66:D67" si="0">IF(B66="",0,13)</f>
        <v>13</v>
      </c>
      <c r="E66" s="55"/>
      <c r="F66" s="54">
        <f>IF(B66="",0,VLOOKUP(B66,$N$3:$O$18,2,FALSE))</f>
        <v>12</v>
      </c>
      <c r="G66" s="56"/>
      <c r="H66" s="54">
        <f>IF(B66="",0,VLOOKUP(B66,$N$3:$Q$18,4,FALSE))</f>
        <v>0.8</v>
      </c>
      <c r="I66" s="55"/>
      <c r="J66" s="7"/>
      <c r="K66" s="2"/>
      <c r="L66" s="6"/>
      <c r="M66"/>
      <c r="N66" s="5"/>
      <c r="O66" s="5"/>
      <c r="P66" s="5"/>
      <c r="AB66" s="7"/>
      <c r="AD66" s="20"/>
      <c r="AE66" s="21"/>
      <c r="AF66" s="21"/>
    </row>
    <row r="67" spans="1:32" ht="17.25" customHeight="1" x14ac:dyDescent="0.15">
      <c r="A67" s="131" t="s">
        <v>103</v>
      </c>
      <c r="B67" s="259" t="str">
        <f>J39</f>
        <v>シャワー</v>
      </c>
      <c r="C67" s="257"/>
      <c r="D67" s="54">
        <f t="shared" si="0"/>
        <v>13</v>
      </c>
      <c r="E67" s="55"/>
      <c r="F67" s="54">
        <f>IF(B67="",0,VLOOKUP(B67,$N$3:$O$18,2,FALSE))</f>
        <v>8</v>
      </c>
      <c r="G67" s="56"/>
      <c r="H67" s="54">
        <f>IF(B67="",0,VLOOKUP(B67,$N$3:$Q$18,4,FALSE))</f>
        <v>0.4</v>
      </c>
      <c r="I67" s="55"/>
      <c r="J67" s="7"/>
      <c r="K67" s="2"/>
      <c r="L67" s="6"/>
      <c r="M67"/>
      <c r="N67" s="5"/>
      <c r="O67" s="5"/>
      <c r="P67" s="5"/>
      <c r="AB67" s="7"/>
      <c r="AD67" s="20"/>
      <c r="AE67" s="21"/>
      <c r="AF67" s="21"/>
    </row>
    <row r="68" spans="1:32" ht="17.25" customHeight="1" x14ac:dyDescent="0.15">
      <c r="A68" s="131" t="s">
        <v>175</v>
      </c>
      <c r="B68" s="259" t="str">
        <f>J45</f>
        <v>台所流し</v>
      </c>
      <c r="C68" s="257"/>
      <c r="D68" s="54">
        <f>IF(B68="",0,13)</f>
        <v>13</v>
      </c>
      <c r="E68" s="55"/>
      <c r="F68" s="54">
        <f>IF(B68="",0,VLOOKUP(B68,$N$3:$O$18,2,FALSE))</f>
        <v>12</v>
      </c>
      <c r="G68" s="56"/>
      <c r="H68" s="54">
        <f>IF(B68="",0,VLOOKUP(B68,$N$3:$Q$18,4,FALSE))</f>
        <v>0.8</v>
      </c>
      <c r="I68" s="55"/>
      <c r="J68" s="7"/>
      <c r="K68" s="2"/>
      <c r="L68" s="6"/>
      <c r="M68"/>
      <c r="N68" s="5"/>
      <c r="O68" s="5"/>
      <c r="P68" s="5"/>
      <c r="AB68" s="7"/>
      <c r="AD68" s="20"/>
      <c r="AE68" s="21"/>
      <c r="AF68" s="21"/>
    </row>
    <row r="69" spans="1:32" ht="17.25" customHeight="1" x14ac:dyDescent="0.15">
      <c r="A69" s="14"/>
      <c r="B69" s="57" t="s">
        <v>48</v>
      </c>
      <c r="C69" s="58"/>
      <c r="D69" s="57" t="s">
        <v>78</v>
      </c>
      <c r="E69" s="55"/>
      <c r="F69" s="54">
        <f>SUM(F65:F68)</f>
        <v>47</v>
      </c>
      <c r="G69" s="55"/>
      <c r="H69" s="57" t="s">
        <v>78</v>
      </c>
      <c r="I69" s="55"/>
      <c r="J69" s="6"/>
      <c r="K69" s="2"/>
      <c r="L69" s="6"/>
      <c r="M69"/>
      <c r="N69" s="5"/>
      <c r="O69" s="5"/>
      <c r="P69" s="5"/>
      <c r="AB69" s="7"/>
      <c r="AD69" s="20"/>
      <c r="AE69" s="21"/>
      <c r="AF69" s="21"/>
    </row>
    <row r="70" spans="1:32" ht="17.25" customHeight="1" x14ac:dyDescent="0.15">
      <c r="A70" s="4"/>
      <c r="B70" s="14"/>
      <c r="C70" s="14"/>
      <c r="D70" s="14"/>
      <c r="E70" s="8"/>
      <c r="F70" s="14"/>
      <c r="G70" s="8"/>
      <c r="H70" s="14"/>
      <c r="I70" s="8"/>
      <c r="J70" s="8"/>
      <c r="K70" s="8"/>
      <c r="L70" s="8"/>
      <c r="M70"/>
      <c r="N70" s="4"/>
      <c r="O70" s="4"/>
      <c r="P70" s="4"/>
      <c r="AB70" s="7"/>
      <c r="AD70" s="20"/>
      <c r="AE70" s="21"/>
      <c r="AF70" s="21"/>
    </row>
    <row r="71" spans="1:32" ht="17.25" customHeight="1" x14ac:dyDescent="0.15">
      <c r="A71" s="209"/>
      <c r="B71" s="15"/>
      <c r="C71" s="15"/>
      <c r="D71" s="15"/>
      <c r="E71" s="14" t="s">
        <v>51</v>
      </c>
      <c r="F71" s="25"/>
      <c r="G71" s="5"/>
      <c r="H71" s="5"/>
      <c r="I71" s="5"/>
      <c r="J71" s="5"/>
      <c r="K71" s="14" t="s">
        <v>49</v>
      </c>
      <c r="L71" s="14" t="s">
        <v>50</v>
      </c>
      <c r="M71"/>
      <c r="N71" s="5" t="s">
        <v>35</v>
      </c>
      <c r="O71" s="4"/>
      <c r="P71" s="4"/>
      <c r="AB71" s="14"/>
      <c r="AD71" s="4"/>
      <c r="AE71" s="4"/>
      <c r="AF71" s="4"/>
    </row>
    <row r="72" spans="1:32" ht="17.25" customHeight="1" x14ac:dyDescent="0.15">
      <c r="A72" s="209" t="str">
        <f>"「分岐点"&amp;G34&amp;"」における水頭の算定"</f>
        <v>「分岐点a」における水頭の算定</v>
      </c>
      <c r="B72" s="7"/>
      <c r="C72" s="7"/>
      <c r="D72" s="7"/>
      <c r="E72" s="14" t="s">
        <v>44</v>
      </c>
      <c r="F72" s="25"/>
      <c r="G72" s="14" t="s">
        <v>3</v>
      </c>
      <c r="H72" s="14" t="s">
        <v>37</v>
      </c>
      <c r="I72" s="14" t="s">
        <v>39</v>
      </c>
      <c r="J72" s="14" t="s">
        <v>41</v>
      </c>
      <c r="K72" s="14" t="s">
        <v>6</v>
      </c>
      <c r="L72" s="14" t="s">
        <v>43</v>
      </c>
      <c r="M72"/>
      <c r="N72" s="7" t="s">
        <v>3</v>
      </c>
      <c r="O72" s="7" t="s">
        <v>53</v>
      </c>
      <c r="P72" s="7" t="s">
        <v>5</v>
      </c>
      <c r="AB72" s="14"/>
    </row>
    <row r="73" spans="1:32" ht="17.25" customHeight="1" x14ac:dyDescent="0.15">
      <c r="A73" s="7"/>
      <c r="B73" s="7"/>
      <c r="C73" s="7"/>
      <c r="D73" s="7"/>
      <c r="E73" s="14" t="s">
        <v>42</v>
      </c>
      <c r="F73" s="25"/>
      <c r="G73" s="14" t="s">
        <v>36</v>
      </c>
      <c r="H73" s="14" t="s">
        <v>38</v>
      </c>
      <c r="I73" s="14" t="s">
        <v>40</v>
      </c>
      <c r="J73" s="14" t="s">
        <v>42</v>
      </c>
      <c r="K73" s="14" t="s">
        <v>42</v>
      </c>
      <c r="L73" s="14" t="s">
        <v>42</v>
      </c>
      <c r="M73"/>
      <c r="N73" s="4" t="s">
        <v>52</v>
      </c>
      <c r="O73" s="4" t="s">
        <v>54</v>
      </c>
      <c r="P73" s="4" t="s">
        <v>55</v>
      </c>
      <c r="AB73" s="14"/>
      <c r="AD73" s="4"/>
      <c r="AE73" s="28"/>
    </row>
    <row r="74" spans="1:32" ht="17.25" customHeight="1" x14ac:dyDescent="0.15">
      <c r="A74" s="7" t="str">
        <f>"「"&amp;G27&amp;"」の水頭"</f>
        <v>「散水栓」の水頭</v>
      </c>
      <c r="B74" s="7"/>
      <c r="C74" s="7"/>
      <c r="D74" s="7"/>
      <c r="E74" s="64">
        <f>SUM(K74:L74)</f>
        <v>1.3</v>
      </c>
      <c r="F74" s="4"/>
      <c r="G74" s="7">
        <f>+F65</f>
        <v>15</v>
      </c>
      <c r="H74" s="7">
        <f>+D65</f>
        <v>13</v>
      </c>
      <c r="I74" s="7"/>
      <c r="J74" s="7"/>
      <c r="K74" s="64">
        <f>+H65</f>
        <v>1.3</v>
      </c>
      <c r="L74" s="64"/>
      <c r="M74"/>
      <c r="N74" s="4"/>
      <c r="O74" s="4"/>
      <c r="P74" s="4"/>
      <c r="AB74" s="33"/>
    </row>
    <row r="75" spans="1:32" ht="17.25" customHeight="1" x14ac:dyDescent="0.15">
      <c r="A75" s="7" t="str">
        <f>"「"&amp;G27&amp;"」から「点"&amp;G31&amp;"」までの水頭"</f>
        <v>「散水栓」から「点A」までの水頭</v>
      </c>
      <c r="B75" s="3"/>
      <c r="C75" s="14"/>
      <c r="D75" s="14"/>
      <c r="E75" s="64">
        <f>SUM(K75:L75)</f>
        <v>0.73</v>
      </c>
      <c r="F75" s="25"/>
      <c r="G75" s="7">
        <f>+G74</f>
        <v>15</v>
      </c>
      <c r="H75" s="43">
        <v>20</v>
      </c>
      <c r="I75" s="7">
        <f>ROUND((0.0126+(0.01739-0.1087*H75/1000)/POWER(P75,1/2))/H75*1000000*POWER(P75,2)/2/9.8,0)</f>
        <v>48</v>
      </c>
      <c r="J75" s="43">
        <v>0.7</v>
      </c>
      <c r="K75" s="64">
        <f>ROUND(((I75*J75)/1000),2)</f>
        <v>0.03</v>
      </c>
      <c r="L75" s="66">
        <v>0.7</v>
      </c>
      <c r="M75"/>
      <c r="N75" s="88">
        <f>G75/1000/60</f>
        <v>2.5000000000000001E-4</v>
      </c>
      <c r="O75" s="88">
        <f>PI()*POWER((H75/1000),2)/4</f>
        <v>3.1415926535897931E-4</v>
      </c>
      <c r="P75" s="88">
        <f>N75/O75</f>
        <v>0.79577471545947676</v>
      </c>
      <c r="AB75" s="21"/>
    </row>
    <row r="76" spans="1:32" ht="17.25" customHeight="1" x14ac:dyDescent="0.15">
      <c r="A76" s="59" t="str">
        <f>"「点"&amp;G31&amp;"」から「分岐点"&amp;G34&amp;"」までの水頭"</f>
        <v>「点A」から「分岐点a」までの水頭</v>
      </c>
      <c r="B76" s="60"/>
      <c r="C76" s="60"/>
      <c r="D76" s="60"/>
      <c r="E76" s="65">
        <f>SUM(K76:L76)</f>
        <v>0.12</v>
      </c>
      <c r="F76" s="61"/>
      <c r="G76" s="62">
        <f>+G74</f>
        <v>15</v>
      </c>
      <c r="H76" s="63">
        <v>20</v>
      </c>
      <c r="I76" s="62">
        <f>ROUND((0.0126+(0.01739-0.1087*H76/1000)/POWER(P76,1/2))/H76*1000000*POWER(P76,2)/2/9.8,0)</f>
        <v>48</v>
      </c>
      <c r="J76" s="63">
        <v>2.5</v>
      </c>
      <c r="K76" s="65">
        <f>ROUND(((I76*J76)/1000),2)</f>
        <v>0.12</v>
      </c>
      <c r="L76" s="86">
        <v>0</v>
      </c>
      <c r="M76"/>
      <c r="N76" s="88">
        <f>G76/1000/60</f>
        <v>2.5000000000000001E-4</v>
      </c>
      <c r="O76" s="88">
        <f>PI()*POWER((H76/1000),2)/4</f>
        <v>3.1415926535897931E-4</v>
      </c>
      <c r="P76" s="88">
        <f>N76/O76</f>
        <v>0.79577471545947676</v>
      </c>
    </row>
    <row r="77" spans="1:32" ht="17.25" customHeight="1" x14ac:dyDescent="0.15">
      <c r="A77" s="2" t="str">
        <f>"よって、「"&amp;G27&amp;"」から「分岐点"&amp;G34&amp;"」までの水頭は"</f>
        <v>よって、「散水栓」から「分岐点a」までの水頭は</v>
      </c>
      <c r="B77" s="7"/>
      <c r="C77" s="7"/>
      <c r="D77" s="7"/>
      <c r="E77" s="64">
        <f>SUM(E74:E76)</f>
        <v>2.1500000000000004</v>
      </c>
      <c r="F77" s="25"/>
      <c r="G77" s="7"/>
      <c r="H77" s="7"/>
      <c r="I77" s="7"/>
      <c r="J77" s="7"/>
      <c r="K77" s="64"/>
      <c r="L77" s="64"/>
      <c r="M77"/>
      <c r="N77" s="88"/>
      <c r="O77" s="88"/>
      <c r="P77" s="88"/>
    </row>
    <row r="78" spans="1:32" ht="17.25" customHeight="1" x14ac:dyDescent="0.15">
      <c r="A78" s="7"/>
      <c r="B78" s="7"/>
      <c r="C78" s="7"/>
      <c r="D78" s="7"/>
      <c r="E78" s="64"/>
      <c r="F78" s="25"/>
      <c r="G78" s="7"/>
      <c r="H78" s="7"/>
      <c r="I78" s="7"/>
      <c r="J78" s="7"/>
      <c r="K78" s="64"/>
      <c r="L78" s="64"/>
      <c r="M78"/>
      <c r="N78" s="88"/>
      <c r="O78" s="88"/>
      <c r="P78" s="88"/>
    </row>
    <row r="79" spans="1:32" ht="17.25" customHeight="1" x14ac:dyDescent="0.15">
      <c r="A79" s="7" t="str">
        <f>"「"&amp;I29&amp;"」の水頭"</f>
        <v>「大便器（洗浄タンク）」の水頭</v>
      </c>
      <c r="B79" s="7"/>
      <c r="C79" s="7"/>
      <c r="D79" s="7"/>
      <c r="E79" s="64">
        <f>SUM(K79:L79)</f>
        <v>0.8</v>
      </c>
      <c r="F79" s="4"/>
      <c r="G79" s="7">
        <f>+F66</f>
        <v>12</v>
      </c>
      <c r="H79" s="7">
        <f>+D66</f>
        <v>13</v>
      </c>
      <c r="I79" s="7"/>
      <c r="J79" s="7"/>
      <c r="K79" s="64">
        <f>H66</f>
        <v>0.8</v>
      </c>
      <c r="L79" s="64"/>
      <c r="M79"/>
      <c r="N79" s="88"/>
      <c r="O79" s="88"/>
      <c r="P79" s="88"/>
    </row>
    <row r="80" spans="1:32" ht="17.25" customHeight="1" x14ac:dyDescent="0.15">
      <c r="A80" s="7" t="str">
        <f>"「"&amp;I29&amp;"」から「点"&amp;I33&amp;"」までの水頭"</f>
        <v>「大便器（洗浄タンク）」から「点B」までの水頭</v>
      </c>
      <c r="B80" s="7"/>
      <c r="C80" s="14"/>
      <c r="D80" s="14"/>
      <c r="E80" s="64">
        <f>SUM(K80:L80)</f>
        <v>0.72</v>
      </c>
      <c r="F80" s="25"/>
      <c r="G80" s="7">
        <f>+G79</f>
        <v>12</v>
      </c>
      <c r="H80" s="43">
        <v>20</v>
      </c>
      <c r="I80" s="7">
        <f>ROUND((0.0126+(0.01739-0.1087*H80/1000)/POWER(P80,1/2))/H80*1000000*POWER(P80,2)/2/9.8,0)</f>
        <v>33</v>
      </c>
      <c r="J80" s="43">
        <v>0.7</v>
      </c>
      <c r="K80" s="64">
        <f>ROUND(((I80*J80)/1000),2)</f>
        <v>0.02</v>
      </c>
      <c r="L80" s="66">
        <v>0.7</v>
      </c>
      <c r="M80"/>
      <c r="N80" s="88">
        <f>G80/1000/60</f>
        <v>2.0000000000000001E-4</v>
      </c>
      <c r="O80" s="88">
        <f>PI()*POWER((H80/1000),2)/4</f>
        <v>3.1415926535897931E-4</v>
      </c>
      <c r="P80" s="88">
        <f>N80/O80</f>
        <v>0.63661977236758138</v>
      </c>
    </row>
    <row r="81" spans="1:33" ht="17.25" customHeight="1" x14ac:dyDescent="0.15">
      <c r="A81" s="59" t="str">
        <f>"「点"&amp;I33&amp;"」から「分岐点"&amp;G34&amp;"」までの水頭"</f>
        <v>「点B」から「分岐点a」までの水頭</v>
      </c>
      <c r="B81" s="60"/>
      <c r="C81" s="60"/>
      <c r="D81" s="60"/>
      <c r="E81" s="65">
        <f>SUM(K81:L81)</f>
        <v>3.55</v>
      </c>
      <c r="F81" s="61"/>
      <c r="G81" s="62">
        <f>+G79</f>
        <v>12</v>
      </c>
      <c r="H81" s="63">
        <v>20</v>
      </c>
      <c r="I81" s="62">
        <f>ROUND((0.0126+(0.01739-0.1087*H81/1000)/POWER(P81,1/2))/H81*1000000*POWER(P81,2)/2/9.8,0)</f>
        <v>33</v>
      </c>
      <c r="J81" s="63">
        <v>4.45</v>
      </c>
      <c r="K81" s="65">
        <f>ROUND(((I81*J81)/1000),2)</f>
        <v>0.15</v>
      </c>
      <c r="L81" s="86">
        <v>3.4</v>
      </c>
      <c r="N81" s="88">
        <f>G81/1000/60</f>
        <v>2.0000000000000001E-4</v>
      </c>
      <c r="O81" s="88">
        <f>PI()*POWER((H81/1000),2)/4</f>
        <v>3.1415926535897931E-4</v>
      </c>
      <c r="P81" s="88">
        <f>N81/O81</f>
        <v>0.63661977236758138</v>
      </c>
    </row>
    <row r="82" spans="1:33" ht="17.25" customHeight="1" x14ac:dyDescent="0.15">
      <c r="A82" s="2" t="str">
        <f>"よって、「"&amp;I29&amp;"」から「分岐点"&amp;G34&amp;"」までの水頭は"</f>
        <v>よって、「大便器（洗浄タンク）」から「分岐点a」までの水頭は</v>
      </c>
      <c r="B82" s="7"/>
      <c r="C82" s="7"/>
      <c r="D82" s="7"/>
      <c r="E82" s="64">
        <f>SUM(E79:E81)</f>
        <v>5.07</v>
      </c>
      <c r="F82" s="25"/>
      <c r="G82" s="7"/>
      <c r="H82" s="7"/>
      <c r="I82" s="7"/>
      <c r="J82" s="7"/>
      <c r="K82" s="7"/>
      <c r="L82" s="7"/>
      <c r="M82"/>
      <c r="N82" s="89"/>
      <c r="O82" s="89"/>
      <c r="P82" s="89"/>
    </row>
    <row r="83" spans="1:33" ht="17.25" customHeight="1" x14ac:dyDescent="0.15">
      <c r="A83" s="7"/>
      <c r="B83" s="7"/>
      <c r="C83" s="7"/>
      <c r="D83" s="7"/>
      <c r="E83" s="7"/>
      <c r="F83" s="25"/>
      <c r="G83" s="7"/>
      <c r="H83" s="7"/>
      <c r="I83" s="7"/>
      <c r="J83" s="7"/>
      <c r="K83" s="14"/>
      <c r="L83" s="7"/>
      <c r="M83"/>
      <c r="N83" s="89"/>
      <c r="O83" s="89"/>
      <c r="P83" s="89"/>
    </row>
    <row r="84" spans="1:33" ht="17.25" customHeight="1" x14ac:dyDescent="0.15">
      <c r="A84" s="7"/>
      <c r="B84" s="7"/>
      <c r="C84" s="67">
        <f>E77</f>
        <v>2.1500000000000004</v>
      </c>
      <c r="D84" s="73" t="str">
        <f>IF(C84&gt;E84,"＞","＜")</f>
        <v>＜</v>
      </c>
      <c r="E84" s="75">
        <f>E82</f>
        <v>5.07</v>
      </c>
      <c r="F84" s="25"/>
      <c r="G84" s="7"/>
      <c r="H84" s="7"/>
      <c r="I84" s="7"/>
      <c r="J84" s="7"/>
      <c r="K84" s="14"/>
      <c r="L84" s="7"/>
      <c r="M84"/>
      <c r="N84" s="89"/>
      <c r="O84" s="89"/>
      <c r="P84" s="89"/>
    </row>
    <row r="85" spans="1:33" ht="17.25" customHeight="1" x14ac:dyDescent="0.15">
      <c r="A85" s="62"/>
      <c r="B85" s="62"/>
      <c r="C85" s="62"/>
      <c r="D85" s="62"/>
      <c r="E85" s="62"/>
      <c r="F85" s="61"/>
      <c r="G85" s="62"/>
      <c r="H85" s="61"/>
      <c r="I85" s="72"/>
      <c r="J85" s="72"/>
      <c r="K85" s="60"/>
      <c r="L85" s="62"/>
      <c r="M85"/>
      <c r="N85" s="89"/>
      <c r="O85" s="89"/>
      <c r="P85" s="89"/>
    </row>
    <row r="86" spans="1:33" ht="17.25" customHeight="1" x14ac:dyDescent="0.15">
      <c r="A86" s="23" t="str">
        <f>"よって、「分岐点"&amp;G34&amp;"」の損失水頭は"</f>
        <v>よって、「分岐点a」の損失水頭は</v>
      </c>
      <c r="B86" s="7"/>
      <c r="C86" s="7"/>
      <c r="D86" s="7"/>
      <c r="E86" s="67">
        <f>IF(C84&lt;E84,E84,C84)</f>
        <v>5.07</v>
      </c>
      <c r="F86" s="25" t="s">
        <v>59</v>
      </c>
      <c r="G86" s="7"/>
      <c r="H86" s="7"/>
      <c r="I86" s="7"/>
      <c r="J86" s="7"/>
      <c r="K86" s="14"/>
      <c r="L86" s="7"/>
      <c r="N86" s="89"/>
      <c r="O86" s="89"/>
      <c r="P86" s="89"/>
    </row>
    <row r="87" spans="1:33" ht="17.25" customHeight="1" x14ac:dyDescent="0.15">
      <c r="A87" s="23"/>
      <c r="B87" s="7"/>
      <c r="C87" s="7"/>
      <c r="D87" s="7"/>
      <c r="E87" s="67"/>
      <c r="F87" s="25"/>
      <c r="G87" s="7"/>
      <c r="H87" s="7"/>
      <c r="I87" s="7"/>
      <c r="J87" s="7"/>
      <c r="K87" s="14"/>
      <c r="L87" s="7"/>
      <c r="M87"/>
      <c r="N87" s="89"/>
      <c r="O87" s="89"/>
      <c r="P87" s="89"/>
    </row>
    <row r="88" spans="1:33" s="4" customFormat="1" ht="17.25" customHeight="1" x14ac:dyDescent="0.15">
      <c r="A88" s="209" t="str">
        <f>"「分岐点"&amp;I48&amp;"」における水頭の算定"</f>
        <v>「分岐点b」における水頭の算定</v>
      </c>
      <c r="B88" s="7"/>
      <c r="C88" s="7"/>
      <c r="D88" s="7"/>
      <c r="E88" s="14" t="s">
        <v>44</v>
      </c>
      <c r="F88" s="25"/>
      <c r="G88" s="14" t="s">
        <v>3</v>
      </c>
      <c r="H88" s="14" t="s">
        <v>37</v>
      </c>
      <c r="I88" s="14" t="s">
        <v>39</v>
      </c>
      <c r="J88" s="14" t="s">
        <v>41</v>
      </c>
      <c r="K88" s="14" t="s">
        <v>6</v>
      </c>
      <c r="L88" s="14" t="s">
        <v>43</v>
      </c>
      <c r="M88"/>
      <c r="N88" s="89"/>
      <c r="O88" s="89"/>
      <c r="P88" s="89"/>
      <c r="AC88" s="2"/>
      <c r="AD88" s="2"/>
      <c r="AE88" s="2"/>
      <c r="AF88" s="2"/>
      <c r="AG88" s="2"/>
    </row>
    <row r="89" spans="1:33" s="4" customFormat="1" ht="17.25" customHeight="1" x14ac:dyDescent="0.15">
      <c r="A89" s="7"/>
      <c r="B89" s="7"/>
      <c r="C89" s="7"/>
      <c r="D89" s="7"/>
      <c r="E89" s="14" t="s">
        <v>42</v>
      </c>
      <c r="F89" s="25"/>
      <c r="G89" s="14" t="s">
        <v>36</v>
      </c>
      <c r="H89" s="14" t="s">
        <v>38</v>
      </c>
      <c r="I89" s="14" t="s">
        <v>40</v>
      </c>
      <c r="J89" s="14" t="s">
        <v>42</v>
      </c>
      <c r="K89" s="14" t="s">
        <v>42</v>
      </c>
      <c r="L89" s="14" t="s">
        <v>42</v>
      </c>
      <c r="M89"/>
      <c r="Q89" s="25"/>
      <c r="S89" s="25"/>
      <c r="T89" s="2"/>
      <c r="V89" s="41"/>
      <c r="AC89" s="2"/>
      <c r="AD89" s="2"/>
      <c r="AE89" s="2"/>
      <c r="AF89" s="2"/>
      <c r="AG89" s="2"/>
    </row>
    <row r="90" spans="1:33" s="4" customFormat="1" ht="17.25" customHeight="1" x14ac:dyDescent="0.15">
      <c r="A90" s="7" t="str">
        <f>"「"&amp;J39&amp;"」の水頭"</f>
        <v>「シャワー」の水頭</v>
      </c>
      <c r="B90" s="7"/>
      <c r="C90" s="7"/>
      <c r="D90" s="7"/>
      <c r="E90" s="64">
        <f>SUM(K90:L90)</f>
        <v>0.4</v>
      </c>
      <c r="G90" s="7">
        <f>+F67</f>
        <v>8</v>
      </c>
      <c r="H90" s="7">
        <f>+D67</f>
        <v>13</v>
      </c>
      <c r="I90" s="7"/>
      <c r="J90" s="7"/>
      <c r="K90" s="64">
        <f>+H67</f>
        <v>0.4</v>
      </c>
      <c r="L90" s="64"/>
      <c r="M90"/>
      <c r="N90" s="88"/>
      <c r="O90" s="88"/>
      <c r="P90" s="88"/>
      <c r="Q90" s="25"/>
      <c r="R90" s="25"/>
      <c r="S90" s="25"/>
      <c r="AC90" s="2"/>
      <c r="AD90" s="2"/>
      <c r="AE90" s="2"/>
      <c r="AF90" s="2"/>
      <c r="AG90" s="2"/>
    </row>
    <row r="91" spans="1:33" s="4" customFormat="1" ht="17.25" customHeight="1" x14ac:dyDescent="0.15">
      <c r="A91" s="7" t="str">
        <f>"「"&amp;J39&amp;"」から「点"&amp;G45&amp;"」までの水頭"</f>
        <v>「シャワー」から「点C」までの水頭</v>
      </c>
      <c r="B91" s="3"/>
      <c r="C91" s="14"/>
      <c r="D91" s="14"/>
      <c r="E91" s="64">
        <f>SUM(K91:L91)</f>
        <v>0.71</v>
      </c>
      <c r="F91" s="25"/>
      <c r="G91" s="7">
        <f>+G90</f>
        <v>8</v>
      </c>
      <c r="H91" s="43">
        <v>20</v>
      </c>
      <c r="I91" s="7">
        <f>ROUND((0.0126+(0.01739-0.1087*H91/1000)/POWER(P91,1/2))/H91*1000000*POWER(P91,2)/2/9.8,0)</f>
        <v>17</v>
      </c>
      <c r="J91" s="43">
        <v>0.7</v>
      </c>
      <c r="K91" s="64">
        <f>ROUND(((I91*J91)/1000),2)</f>
        <v>0.01</v>
      </c>
      <c r="L91" s="66">
        <v>0.7</v>
      </c>
      <c r="M91"/>
      <c r="N91" s="88">
        <f>G91/1000/60</f>
        <v>1.3333333333333334E-4</v>
      </c>
      <c r="O91" s="88">
        <f>PI()*POWER((H91/1000),2)/4</f>
        <v>3.1415926535897931E-4</v>
      </c>
      <c r="P91" s="88">
        <f>N91/O91</f>
        <v>0.42441318157838759</v>
      </c>
      <c r="Q91" s="18"/>
      <c r="R91" s="18"/>
      <c r="S91" s="18"/>
      <c r="T91" s="14"/>
      <c r="U91" s="14"/>
      <c r="V91" s="14"/>
      <c r="W91" s="14"/>
      <c r="AC91" s="2"/>
      <c r="AD91" s="2"/>
      <c r="AE91" s="2"/>
      <c r="AF91" s="2"/>
      <c r="AG91" s="2"/>
    </row>
    <row r="92" spans="1:33" s="4" customFormat="1" ht="17.25" customHeight="1" x14ac:dyDescent="0.15">
      <c r="A92" s="59" t="str">
        <f>"「点"&amp;G45&amp;"」から「分岐点"&amp;I48&amp;"」までの水頭"</f>
        <v>「点C」から「分岐点b」までの水頭</v>
      </c>
      <c r="B92" s="60"/>
      <c r="C92" s="60"/>
      <c r="D92" s="60"/>
      <c r="E92" s="65">
        <f>SUM(K92:L92)</f>
        <v>0.03</v>
      </c>
      <c r="F92" s="61"/>
      <c r="G92" s="62">
        <f>+G90</f>
        <v>8</v>
      </c>
      <c r="H92" s="63">
        <v>20</v>
      </c>
      <c r="I92" s="62">
        <f>ROUND((0.0126+(0.01739-0.1087*H92/1000)/POWER(P92,1/2))/H92*1000000*POWER(P92,2)/2/9.8,0)</f>
        <v>17</v>
      </c>
      <c r="J92" s="63">
        <v>1.94</v>
      </c>
      <c r="K92" s="65">
        <f>ROUND(((I92*J92)/1000),2)</f>
        <v>0.03</v>
      </c>
      <c r="L92" s="86">
        <v>0</v>
      </c>
      <c r="M92"/>
      <c r="N92" s="88">
        <f>G92/1000/60</f>
        <v>1.3333333333333334E-4</v>
      </c>
      <c r="O92" s="88">
        <f>PI()*POWER((H92/1000),2)/4</f>
        <v>3.1415926535897931E-4</v>
      </c>
      <c r="P92" s="88">
        <f>N92/O92</f>
        <v>0.42441318157838759</v>
      </c>
      <c r="Q92" s="18"/>
      <c r="R92" s="18"/>
      <c r="S92" s="18"/>
      <c r="T92" s="14"/>
      <c r="U92" s="14"/>
      <c r="V92" s="14"/>
      <c r="W92" s="14"/>
      <c r="Z92" s="16"/>
      <c r="AA92" s="16"/>
      <c r="AB92" s="16"/>
      <c r="AC92" s="16"/>
      <c r="AD92" s="2"/>
      <c r="AE92" s="2"/>
      <c r="AF92" s="2"/>
      <c r="AG92" s="2"/>
    </row>
    <row r="93" spans="1:33" s="4" customFormat="1" ht="17.25" customHeight="1" x14ac:dyDescent="0.15">
      <c r="A93" s="2" t="str">
        <f>"よって、「"&amp;J39&amp;"」から「分岐点"&amp;I48&amp;"」までの水頭は"</f>
        <v>よって、「シャワー」から「分岐点b」までの水頭は</v>
      </c>
      <c r="B93" s="7"/>
      <c r="C93" s="7"/>
      <c r="D93" s="7"/>
      <c r="E93" s="64">
        <f>SUM(E90:E92)</f>
        <v>1.1399999999999999</v>
      </c>
      <c r="F93" s="25"/>
      <c r="G93" s="7"/>
      <c r="H93" s="7"/>
      <c r="I93" s="7"/>
      <c r="J93" s="7"/>
      <c r="K93" s="64"/>
      <c r="L93" s="64"/>
      <c r="M93"/>
      <c r="N93" s="88"/>
      <c r="O93" s="88"/>
      <c r="P93" s="88"/>
      <c r="Q93" s="18"/>
      <c r="R93" s="18"/>
      <c r="S93" s="18"/>
      <c r="T93" s="14"/>
      <c r="U93" s="14"/>
      <c r="V93" s="14"/>
      <c r="W93" s="14"/>
      <c r="AD93" s="2"/>
      <c r="AE93" s="2"/>
      <c r="AF93" s="2"/>
      <c r="AG93" s="2"/>
    </row>
    <row r="94" spans="1:33" s="4" customFormat="1" ht="17.25" customHeight="1" x14ac:dyDescent="0.15">
      <c r="A94" s="7"/>
      <c r="B94" s="7"/>
      <c r="C94" s="7"/>
      <c r="D94" s="7"/>
      <c r="E94" s="64"/>
      <c r="F94" s="25"/>
      <c r="G94" s="7"/>
      <c r="H94" s="7"/>
      <c r="I94" s="7"/>
      <c r="J94" s="7"/>
      <c r="K94" s="64"/>
      <c r="L94" s="64"/>
      <c r="M94"/>
      <c r="N94" s="88"/>
      <c r="O94" s="88"/>
      <c r="P94" s="88"/>
      <c r="Q94" s="2"/>
      <c r="R94" s="18"/>
      <c r="S94" s="18"/>
      <c r="T94" s="14"/>
      <c r="U94" s="14"/>
      <c r="V94" s="14"/>
      <c r="W94" s="14"/>
      <c r="AD94" s="2"/>
      <c r="AE94" s="2"/>
      <c r="AF94" s="2"/>
      <c r="AG94" s="2"/>
    </row>
    <row r="95" spans="1:33" s="4" customFormat="1" ht="17.25" customHeight="1" x14ac:dyDescent="0.15">
      <c r="A95" s="7" t="str">
        <f>"「"&amp;J45&amp;"」の水頭"</f>
        <v>「台所流し」の水頭</v>
      </c>
      <c r="B95" s="7"/>
      <c r="C95" s="7"/>
      <c r="D95" s="7"/>
      <c r="E95" s="64">
        <f>SUM(K95:L95)</f>
        <v>0.8</v>
      </c>
      <c r="G95" s="7">
        <f>+F68</f>
        <v>12</v>
      </c>
      <c r="H95" s="7">
        <f>+D68</f>
        <v>13</v>
      </c>
      <c r="I95" s="7"/>
      <c r="J95" s="7"/>
      <c r="K95" s="64">
        <f>H68</f>
        <v>0.8</v>
      </c>
      <c r="L95" s="64"/>
      <c r="M95"/>
      <c r="N95" s="88"/>
      <c r="O95" s="88"/>
      <c r="P95" s="88"/>
      <c r="Q95" s="2"/>
      <c r="R95" s="18"/>
      <c r="S95" s="18"/>
      <c r="T95" s="14"/>
      <c r="U95" s="14"/>
      <c r="V95" s="14"/>
      <c r="W95" s="14"/>
      <c r="AD95" s="2"/>
      <c r="AE95" s="2"/>
      <c r="AF95" s="2"/>
      <c r="AG95" s="2"/>
    </row>
    <row r="96" spans="1:33" s="4" customFormat="1" ht="17.25" customHeight="1" x14ac:dyDescent="0.15">
      <c r="A96" s="7" t="str">
        <f>"「"&amp;J45&amp;"」から「点"&amp;K49&amp;"」までの水頭"</f>
        <v>「台所流し」から「点D」までの水頭</v>
      </c>
      <c r="B96" s="7"/>
      <c r="C96" s="14"/>
      <c r="D96" s="14"/>
      <c r="E96" s="64">
        <f>SUM(K96:L96)</f>
        <v>0.72</v>
      </c>
      <c r="F96" s="25"/>
      <c r="G96" s="7">
        <f>+G95</f>
        <v>12</v>
      </c>
      <c r="H96" s="43">
        <v>20</v>
      </c>
      <c r="I96" s="7">
        <f>ROUND((0.0126+(0.01739-0.1087*H96/1000)/POWER(P96,1/2))/H96*1000000*POWER(P96,2)/2/9.8,0)</f>
        <v>33</v>
      </c>
      <c r="J96" s="43">
        <v>0.7</v>
      </c>
      <c r="K96" s="64">
        <f>ROUND(((I96*J96)/1000),2)</f>
        <v>0.02</v>
      </c>
      <c r="L96" s="66">
        <v>0.7</v>
      </c>
      <c r="M96"/>
      <c r="N96" s="88">
        <f>G96/1000/60</f>
        <v>2.0000000000000001E-4</v>
      </c>
      <c r="O96" s="88">
        <f>PI()*POWER((H96/1000),2)/4</f>
        <v>3.1415926535897931E-4</v>
      </c>
      <c r="P96" s="88">
        <f>N96/O96</f>
        <v>0.63661977236758138</v>
      </c>
      <c r="Q96" s="2"/>
      <c r="R96" s="18"/>
      <c r="S96" s="18"/>
      <c r="T96" s="14"/>
      <c r="U96" s="14"/>
      <c r="V96" s="14"/>
      <c r="W96" s="14"/>
      <c r="AD96" s="2"/>
      <c r="AE96" s="2"/>
      <c r="AF96" s="2"/>
      <c r="AG96" s="2"/>
    </row>
    <row r="97" spans="1:33" s="4" customFormat="1" ht="17.25" customHeight="1" x14ac:dyDescent="0.15">
      <c r="A97" s="59" t="str">
        <f>"「点"&amp;K49&amp;"」から「分岐点"&amp;I48&amp;"」までの水頭"</f>
        <v>「点D」から「分岐点b」までの水頭</v>
      </c>
      <c r="B97" s="60"/>
      <c r="C97" s="60"/>
      <c r="D97" s="60"/>
      <c r="E97" s="65">
        <f>SUM(K97:L97)</f>
        <v>0.1</v>
      </c>
      <c r="F97" s="61"/>
      <c r="G97" s="62">
        <f>+G95</f>
        <v>12</v>
      </c>
      <c r="H97" s="63">
        <v>20</v>
      </c>
      <c r="I97" s="62">
        <f>ROUND((0.0126+(0.01739-0.1087*H97/1000)/POWER(P97,1/2))/H97*1000000*POWER(P97,2)/2/9.8,0)</f>
        <v>33</v>
      </c>
      <c r="J97" s="288">
        <v>3</v>
      </c>
      <c r="K97" s="65">
        <f>ROUND(((I97*J97)/1000),2)</f>
        <v>0.1</v>
      </c>
      <c r="L97" s="86">
        <v>0</v>
      </c>
      <c r="M97"/>
      <c r="N97" s="88">
        <f>G97/1000/60</f>
        <v>2.0000000000000001E-4</v>
      </c>
      <c r="O97" s="88">
        <f>PI()*POWER((H97/1000),2)/4</f>
        <v>3.1415926535897931E-4</v>
      </c>
      <c r="P97" s="88">
        <f>N97/O97</f>
        <v>0.63661977236758138</v>
      </c>
      <c r="Q97" s="2"/>
      <c r="R97" s="18"/>
      <c r="S97" s="18"/>
      <c r="T97" s="14"/>
      <c r="U97" s="14"/>
      <c r="V97" s="14"/>
      <c r="W97" s="14"/>
      <c r="AD97" s="2"/>
      <c r="AE97" s="2"/>
      <c r="AF97" s="2"/>
      <c r="AG97" s="2"/>
    </row>
    <row r="98" spans="1:33" s="4" customFormat="1" ht="17.25" customHeight="1" x14ac:dyDescent="0.15">
      <c r="A98" s="2" t="str">
        <f>"よって、「"&amp;J45&amp;"」から「分岐点"&amp;I48&amp;"」までの水頭は"</f>
        <v>よって、「台所流し」から「分岐点b」までの水頭は</v>
      </c>
      <c r="B98" s="7"/>
      <c r="C98" s="7"/>
      <c r="D98" s="7"/>
      <c r="E98" s="64">
        <f>SUM(E95:E97)</f>
        <v>1.62</v>
      </c>
      <c r="F98" s="25"/>
      <c r="G98" s="7"/>
      <c r="H98" s="7"/>
      <c r="I98" s="7"/>
      <c r="J98" s="7"/>
      <c r="K98" s="7"/>
      <c r="L98" s="7"/>
      <c r="N98" s="89"/>
      <c r="O98" s="89"/>
      <c r="P98" s="89"/>
      <c r="Q98" s="2"/>
      <c r="R98" s="18"/>
      <c r="S98" s="18"/>
      <c r="T98" s="14"/>
      <c r="U98" s="14"/>
      <c r="V98" s="14"/>
      <c r="W98" s="14"/>
      <c r="AD98" s="2"/>
      <c r="AE98" s="2"/>
      <c r="AF98" s="2"/>
      <c r="AG98" s="2"/>
    </row>
    <row r="99" spans="1:33" s="4" customFormat="1" ht="17.25" customHeight="1" x14ac:dyDescent="0.15">
      <c r="A99" s="2"/>
      <c r="B99" s="7"/>
      <c r="C99" s="7"/>
      <c r="D99" s="7"/>
      <c r="E99" s="64"/>
      <c r="F99" s="25"/>
      <c r="G99" s="7"/>
      <c r="H99" s="7"/>
      <c r="I99" s="7"/>
      <c r="J99" s="7"/>
      <c r="K99" s="7"/>
      <c r="L99" s="7"/>
      <c r="M99"/>
      <c r="N99" s="89"/>
      <c r="O99" s="89"/>
      <c r="P99" s="89"/>
      <c r="Q99" s="2"/>
      <c r="R99" s="19"/>
      <c r="S99" s="19"/>
      <c r="T99" s="7"/>
      <c r="U99" s="7"/>
      <c r="V99" s="7"/>
      <c r="W99" s="7"/>
      <c r="AD99" s="2"/>
      <c r="AE99" s="2"/>
      <c r="AF99" s="2"/>
      <c r="AG99" s="2"/>
    </row>
    <row r="100" spans="1:33" s="4" customFormat="1" ht="17.25" customHeight="1" x14ac:dyDescent="0.15">
      <c r="A100" s="7"/>
      <c r="B100" s="7"/>
      <c r="C100" s="67">
        <f>E93</f>
        <v>1.1399999999999999</v>
      </c>
      <c r="D100" s="73" t="str">
        <f>IF(C100&gt;E100,"＞","＜")</f>
        <v>＜</v>
      </c>
      <c r="E100" s="74">
        <f>E98</f>
        <v>1.62</v>
      </c>
      <c r="F100" s="25"/>
      <c r="G100" s="7"/>
      <c r="H100" s="7"/>
      <c r="I100" s="7"/>
      <c r="J100" s="7"/>
      <c r="K100" s="14"/>
      <c r="L100" s="7"/>
      <c r="M100"/>
      <c r="N100" s="88"/>
      <c r="O100" s="88"/>
      <c r="P100" s="88"/>
      <c r="Q100" s="2"/>
      <c r="R100" s="19"/>
      <c r="S100" s="19"/>
      <c r="T100" s="7"/>
      <c r="U100" s="7"/>
      <c r="V100" s="7"/>
      <c r="W100" s="7"/>
      <c r="AD100" s="2"/>
      <c r="AE100" s="2"/>
      <c r="AF100" s="2"/>
      <c r="AG100" s="2"/>
    </row>
    <row r="101" spans="1:33" s="4" customFormat="1" ht="17.25" customHeight="1" x14ac:dyDescent="0.15">
      <c r="A101" s="62"/>
      <c r="B101" s="62"/>
      <c r="C101" s="62"/>
      <c r="D101" s="62"/>
      <c r="E101" s="65"/>
      <c r="F101" s="61"/>
      <c r="G101" s="62"/>
      <c r="H101" s="61"/>
      <c r="I101" s="72"/>
      <c r="J101" s="72"/>
      <c r="K101" s="60"/>
      <c r="L101" s="62"/>
      <c r="M101"/>
      <c r="N101" s="88"/>
      <c r="O101" s="88"/>
      <c r="P101" s="88"/>
      <c r="Q101" s="2"/>
      <c r="R101" s="19"/>
      <c r="S101" s="19"/>
      <c r="T101" s="7"/>
      <c r="U101" s="7"/>
      <c r="V101" s="7"/>
      <c r="W101" s="7"/>
      <c r="AD101" s="2"/>
      <c r="AE101" s="2"/>
      <c r="AF101" s="2"/>
      <c r="AG101" s="2"/>
    </row>
    <row r="102" spans="1:33" s="4" customFormat="1" ht="17.25" customHeight="1" x14ac:dyDescent="0.15">
      <c r="A102" s="4" t="str">
        <f>"よって、「分岐点"&amp;I48&amp;"」の水頭は"</f>
        <v>よって、「分岐点b」の水頭は</v>
      </c>
      <c r="B102" s="7"/>
      <c r="C102" s="7"/>
      <c r="D102" s="7"/>
      <c r="E102" s="67">
        <f>IF(C100&lt;E100,E100,C100)</f>
        <v>1.62</v>
      </c>
      <c r="F102" s="25" t="s">
        <v>60</v>
      </c>
      <c r="G102" s="7"/>
      <c r="H102" s="7"/>
      <c r="I102" s="7"/>
      <c r="J102" s="7"/>
      <c r="K102" s="14"/>
      <c r="L102" s="7"/>
      <c r="M102"/>
      <c r="N102" s="88"/>
      <c r="O102" s="88"/>
      <c r="P102" s="88"/>
      <c r="Q102" s="2"/>
      <c r="R102" s="19"/>
      <c r="S102" s="19"/>
      <c r="T102" s="7"/>
      <c r="U102" s="7"/>
      <c r="V102" s="7"/>
      <c r="W102" s="7"/>
      <c r="AD102" s="2"/>
      <c r="AE102" s="2"/>
      <c r="AF102" s="2"/>
      <c r="AG102" s="2"/>
    </row>
    <row r="103" spans="1:33" s="4" customFormat="1" ht="17.25" customHeight="1" x14ac:dyDescent="0.15">
      <c r="B103" s="7"/>
      <c r="C103" s="7"/>
      <c r="D103" s="7"/>
      <c r="E103" s="67"/>
      <c r="F103" s="25"/>
      <c r="G103" s="7"/>
      <c r="H103" s="7"/>
      <c r="I103" s="7"/>
      <c r="J103" s="7"/>
      <c r="K103" s="14"/>
      <c r="L103" s="7"/>
      <c r="M103"/>
      <c r="N103" s="88"/>
      <c r="O103" s="88"/>
      <c r="P103" s="88"/>
      <c r="Q103" s="2"/>
      <c r="R103" s="19"/>
      <c r="S103" s="19"/>
      <c r="T103" s="7"/>
      <c r="U103" s="7"/>
      <c r="V103" s="7"/>
      <c r="W103" s="7"/>
      <c r="AD103" s="2"/>
      <c r="AE103" s="2"/>
      <c r="AF103" s="2"/>
      <c r="AG103" s="2"/>
    </row>
    <row r="104" spans="1:33" s="4" customFormat="1" ht="17.25" customHeight="1" x14ac:dyDescent="0.15">
      <c r="A104" s="209" t="str">
        <f>"「分岐点"&amp;F49&amp;"」における水頭の算定"</f>
        <v>「分岐点c」における水頭の算定</v>
      </c>
      <c r="B104" s="7"/>
      <c r="C104" s="7"/>
      <c r="D104" s="7"/>
      <c r="E104" s="67"/>
      <c r="F104" s="25"/>
      <c r="G104" s="7"/>
      <c r="H104" s="7"/>
      <c r="I104" s="7"/>
      <c r="J104" s="7"/>
      <c r="K104" s="14"/>
      <c r="L104" s="7"/>
      <c r="M104"/>
      <c r="N104" s="89"/>
      <c r="O104" s="89"/>
      <c r="P104" s="89"/>
      <c r="Q104" s="2"/>
      <c r="R104" s="19"/>
      <c r="S104" s="19"/>
      <c r="T104" s="7"/>
      <c r="U104" s="7"/>
      <c r="V104" s="7"/>
      <c r="W104" s="7"/>
      <c r="AD104" s="2"/>
      <c r="AE104" s="2"/>
      <c r="AF104" s="2"/>
      <c r="AG104" s="2"/>
    </row>
    <row r="105" spans="1:33" s="4" customFormat="1" ht="17.25" customHeight="1" x14ac:dyDescent="0.15">
      <c r="A105" s="7"/>
      <c r="B105" s="7"/>
      <c r="C105" s="7"/>
      <c r="D105" s="7"/>
      <c r="E105" s="2"/>
      <c r="F105" s="25"/>
      <c r="G105" s="7"/>
      <c r="H105" s="7"/>
      <c r="I105" s="7"/>
      <c r="J105" s="7"/>
      <c r="K105" s="14"/>
      <c r="L105" s="7"/>
      <c r="M105"/>
      <c r="Q105" s="2"/>
      <c r="R105" s="19"/>
      <c r="S105" s="19"/>
      <c r="T105" s="7"/>
      <c r="U105" s="7"/>
      <c r="V105" s="7"/>
      <c r="W105" s="7"/>
      <c r="AD105" s="2"/>
      <c r="AE105" s="2"/>
      <c r="AF105" s="2"/>
      <c r="AG105" s="2"/>
    </row>
    <row r="106" spans="1:33" s="4" customFormat="1" ht="17.25" customHeight="1" x14ac:dyDescent="0.15">
      <c r="A106" s="59" t="str">
        <f>"「分岐点"&amp;G34&amp;"」から「分岐点"&amp;F49&amp;"」までの水頭"</f>
        <v>「分岐点a」から「分岐点c」までの水頭</v>
      </c>
      <c r="B106" s="247"/>
      <c r="C106" s="247"/>
      <c r="D106" s="247"/>
      <c r="E106" s="65">
        <f>SUM(K106:L106)</f>
        <v>0.55000000000000004</v>
      </c>
      <c r="F106" s="61" t="s">
        <v>190</v>
      </c>
      <c r="G106" s="62">
        <f>+F65+F66</f>
        <v>27</v>
      </c>
      <c r="H106" s="63">
        <v>20</v>
      </c>
      <c r="I106" s="62">
        <f>ROUND((0.0126+(0.01739-0.1087*H106/1000)/POWER(P106,1/2))/H106*1000000*POWER(P106,2)/2/9.8,0)</f>
        <v>132</v>
      </c>
      <c r="J106" s="63">
        <v>4.17</v>
      </c>
      <c r="K106" s="65">
        <f>ROUND(((I106*J106)/1000),2)</f>
        <v>0.55000000000000004</v>
      </c>
      <c r="L106" s="86">
        <v>0</v>
      </c>
      <c r="M106"/>
      <c r="N106" s="88">
        <f>G106/1000/60</f>
        <v>4.4999999999999999E-4</v>
      </c>
      <c r="O106" s="88">
        <f>PI()*POWER((H106/1000),2)/4</f>
        <v>3.1415926535897931E-4</v>
      </c>
      <c r="P106" s="88">
        <f>N106/O106</f>
        <v>1.432394487827058</v>
      </c>
      <c r="Q106" s="2"/>
      <c r="R106" s="19"/>
      <c r="S106" s="19"/>
      <c r="T106" s="7"/>
      <c r="U106" s="7"/>
      <c r="V106" s="7"/>
      <c r="W106" s="7"/>
      <c r="AD106" s="2"/>
      <c r="AE106" s="2"/>
      <c r="AF106" s="2"/>
      <c r="AG106" s="2"/>
    </row>
    <row r="107" spans="1:33" s="4" customFormat="1" ht="17.25" customHeight="1" x14ac:dyDescent="0.15">
      <c r="A107" s="4" t="str">
        <f>"よって、"&amp;IF(C84=E86,G27,"「"&amp;I29&amp;"」")&amp;"から「分岐点"&amp;F49&amp;"」"</f>
        <v>よって、「大便器（洗浄タンク）」から「分岐点c」</v>
      </c>
      <c r="C107" s="16"/>
      <c r="D107" s="16"/>
      <c r="E107" s="25"/>
      <c r="F107" s="25"/>
      <c r="G107" s="7"/>
      <c r="H107" s="7"/>
      <c r="I107" s="7"/>
      <c r="J107" s="7"/>
      <c r="K107" s="64"/>
      <c r="L107" s="64"/>
      <c r="M107"/>
      <c r="N107" s="89"/>
      <c r="O107" s="89"/>
      <c r="P107" s="89"/>
      <c r="Q107" s="2"/>
      <c r="R107" s="19"/>
      <c r="S107" s="19"/>
      <c r="T107" s="7"/>
      <c r="U107" s="7"/>
      <c r="V107" s="7"/>
      <c r="W107" s="7"/>
      <c r="AD107" s="2"/>
      <c r="AE107" s="2"/>
      <c r="AF107" s="2"/>
      <c r="AG107" s="2"/>
    </row>
    <row r="108" spans="1:33" s="4" customFormat="1" ht="17.25" customHeight="1" x14ac:dyDescent="0.15">
      <c r="A108" s="4" t="s">
        <v>189</v>
      </c>
      <c r="C108" s="16"/>
      <c r="D108" s="16"/>
      <c r="E108" s="64">
        <f>E86+E106</f>
        <v>5.62</v>
      </c>
      <c r="F108" s="25" t="s">
        <v>191</v>
      </c>
      <c r="G108" s="7"/>
      <c r="H108" s="7"/>
      <c r="I108" s="7"/>
      <c r="J108" s="7"/>
      <c r="K108" s="64"/>
      <c r="L108" s="64"/>
      <c r="M108"/>
      <c r="N108" s="90"/>
      <c r="O108" s="90"/>
      <c r="P108" s="90"/>
      <c r="Q108" s="2"/>
      <c r="R108" s="19"/>
      <c r="S108" s="19"/>
      <c r="T108" s="7"/>
      <c r="U108" s="7"/>
      <c r="V108" s="7"/>
      <c r="W108" s="7"/>
      <c r="AD108" s="2"/>
      <c r="AE108" s="2"/>
      <c r="AF108" s="2"/>
      <c r="AG108" s="2"/>
    </row>
    <row r="109" spans="1:33" s="4" customFormat="1" ht="17.25" customHeight="1" x14ac:dyDescent="0.15">
      <c r="B109" s="16"/>
      <c r="C109" s="16"/>
      <c r="D109" s="16"/>
      <c r="E109" s="25"/>
      <c r="F109" s="25"/>
      <c r="G109" s="7"/>
      <c r="H109" s="7"/>
      <c r="I109" s="7"/>
      <c r="J109" s="7"/>
      <c r="K109" s="64"/>
      <c r="L109" s="64"/>
      <c r="M109"/>
      <c r="N109" s="88"/>
      <c r="O109" s="88"/>
      <c r="P109" s="88"/>
      <c r="R109" s="19"/>
      <c r="S109" s="19"/>
      <c r="T109" s="7"/>
      <c r="U109" s="7"/>
      <c r="V109" s="7"/>
      <c r="W109" s="7"/>
      <c r="AD109" s="2"/>
      <c r="AE109" s="2"/>
      <c r="AF109" s="2"/>
      <c r="AG109" s="2"/>
    </row>
    <row r="110" spans="1:33" s="4" customFormat="1" ht="17.25" customHeight="1" x14ac:dyDescent="0.15">
      <c r="A110" s="59" t="str">
        <f>"「分岐点"&amp;I48&amp;"」から「分岐点"&amp;F49&amp;"」までの水頭"</f>
        <v>「分岐点b」から「分岐点c」までの水頭</v>
      </c>
      <c r="B110" s="247"/>
      <c r="C110" s="247"/>
      <c r="D110" s="247"/>
      <c r="E110" s="65">
        <f>SUM(K110:L110)</f>
        <v>0.1</v>
      </c>
      <c r="F110" s="61" t="s">
        <v>180</v>
      </c>
      <c r="G110" s="62">
        <f>+F67+F68</f>
        <v>20</v>
      </c>
      <c r="H110" s="63">
        <v>20</v>
      </c>
      <c r="I110" s="62">
        <f>ROUND((0.0126+(0.01739-0.1087*H110/1000)/POWER(P110,1/2))/H110*1000000*POWER(P110,2)/2/9.8,0)</f>
        <v>79</v>
      </c>
      <c r="J110" s="63">
        <v>1.31</v>
      </c>
      <c r="K110" s="65">
        <f>ROUND(((I110*J110)/1000),2)</f>
        <v>0.1</v>
      </c>
      <c r="L110" s="86">
        <v>0</v>
      </c>
      <c r="M110"/>
      <c r="N110" s="88">
        <f>G110/1000/60</f>
        <v>3.3333333333333332E-4</v>
      </c>
      <c r="O110" s="88">
        <f>PI()*POWER((H110/1000),2)/4</f>
        <v>3.1415926535897931E-4</v>
      </c>
      <c r="P110" s="88">
        <f>N110/O110</f>
        <v>1.0610329539459689</v>
      </c>
      <c r="Q110" s="2"/>
      <c r="R110" s="19"/>
      <c r="S110" s="19"/>
      <c r="T110" s="7"/>
      <c r="U110" s="7"/>
      <c r="V110" s="7"/>
      <c r="W110" s="7"/>
      <c r="AD110" s="2"/>
      <c r="AE110" s="2"/>
      <c r="AF110" s="2"/>
      <c r="AG110" s="2"/>
    </row>
    <row r="111" spans="1:33" s="4" customFormat="1" ht="17.25" customHeight="1" x14ac:dyDescent="0.15">
      <c r="A111" s="4" t="str">
        <f>"よって、"&amp;IF(C100=E102,J39,"「"&amp;J45&amp;"」")&amp;"から「分岐点"&amp;F49&amp;"」"</f>
        <v>よって、「台所流し」から「分岐点c」</v>
      </c>
      <c r="C111" s="16"/>
      <c r="D111" s="16"/>
      <c r="E111" s="25"/>
      <c r="F111" s="25"/>
      <c r="G111" s="7"/>
      <c r="H111" s="7"/>
      <c r="I111" s="7"/>
      <c r="J111" s="7"/>
      <c r="K111" s="64"/>
      <c r="L111" s="64"/>
      <c r="M111"/>
      <c r="N111" s="88"/>
      <c r="O111" s="88"/>
      <c r="P111" s="88"/>
      <c r="Q111" s="2"/>
      <c r="R111" s="19"/>
      <c r="S111" s="19"/>
      <c r="T111" s="7"/>
      <c r="U111" s="7"/>
      <c r="V111" s="7"/>
      <c r="W111" s="7"/>
      <c r="AD111" s="2"/>
      <c r="AE111" s="2"/>
      <c r="AF111" s="2"/>
      <c r="AG111" s="2"/>
    </row>
    <row r="112" spans="1:33" s="4" customFormat="1" x14ac:dyDescent="0.15">
      <c r="A112" s="4" t="s">
        <v>189</v>
      </c>
      <c r="C112" s="16"/>
      <c r="D112" s="16"/>
      <c r="E112" s="64">
        <f>E102+E110</f>
        <v>1.7200000000000002</v>
      </c>
      <c r="F112" s="25" t="s">
        <v>192</v>
      </c>
      <c r="G112" s="7"/>
      <c r="H112" s="7"/>
      <c r="I112" s="7"/>
      <c r="J112" s="7"/>
      <c r="K112" s="64"/>
      <c r="L112" s="64"/>
      <c r="N112" s="88"/>
      <c r="O112" s="88"/>
      <c r="P112" s="88"/>
      <c r="Q112" s="2"/>
      <c r="R112" s="19"/>
      <c r="S112" s="19"/>
      <c r="T112" s="7"/>
      <c r="U112" s="7"/>
      <c r="V112" s="7"/>
      <c r="W112" s="7"/>
      <c r="Z112" s="20"/>
      <c r="AA112" s="21"/>
      <c r="AB112" s="21"/>
      <c r="AC112" s="2"/>
      <c r="AD112" s="2"/>
      <c r="AE112" s="2"/>
      <c r="AF112" s="2"/>
      <c r="AG112" s="2"/>
    </row>
    <row r="113" spans="1:33" s="4" customFormat="1" x14ac:dyDescent="0.15">
      <c r="A113" s="2"/>
      <c r="B113" s="7"/>
      <c r="C113" s="7"/>
      <c r="D113" s="7"/>
      <c r="E113" s="64"/>
      <c r="F113" s="25"/>
      <c r="G113" s="7"/>
      <c r="H113" s="7"/>
      <c r="I113" s="7"/>
      <c r="J113" s="7"/>
      <c r="K113" s="64"/>
      <c r="L113" s="64"/>
      <c r="M113"/>
      <c r="N113" s="89"/>
      <c r="O113" s="89"/>
      <c r="P113" s="89"/>
      <c r="Q113" s="2"/>
      <c r="R113" s="19"/>
      <c r="S113" s="19"/>
      <c r="T113" s="7"/>
      <c r="U113" s="7"/>
      <c r="V113" s="7"/>
      <c r="W113" s="7"/>
      <c r="Z113" s="2"/>
      <c r="AA113" s="21"/>
      <c r="AB113" s="21"/>
      <c r="AC113" s="2"/>
      <c r="AD113" s="2"/>
      <c r="AE113" s="2"/>
      <c r="AF113" s="2"/>
      <c r="AG113" s="2"/>
    </row>
    <row r="114" spans="1:33" s="4" customFormat="1" x14ac:dyDescent="0.15">
      <c r="A114" s="62"/>
      <c r="B114" s="62"/>
      <c r="C114" s="249">
        <f>E108</f>
        <v>5.62</v>
      </c>
      <c r="D114" s="250" t="str">
        <f>IF(C114&gt;E114,"＞","＜")</f>
        <v>＞</v>
      </c>
      <c r="E114" s="251">
        <f>E112</f>
        <v>1.7200000000000002</v>
      </c>
      <c r="F114" s="61"/>
      <c r="G114" s="62"/>
      <c r="H114" s="62"/>
      <c r="I114" s="62"/>
      <c r="J114" s="62"/>
      <c r="K114" s="60"/>
      <c r="L114" s="62"/>
      <c r="M114"/>
      <c r="N114" s="89"/>
      <c r="O114" s="89"/>
      <c r="P114" s="89"/>
      <c r="R114" s="18"/>
      <c r="S114" s="18"/>
      <c r="T114" s="14"/>
      <c r="U114" s="14"/>
      <c r="V114" s="14"/>
      <c r="W114" s="14"/>
      <c r="Z114" s="2"/>
      <c r="AC114" s="2"/>
      <c r="AD114" s="2"/>
      <c r="AE114" s="2"/>
      <c r="AF114" s="2"/>
      <c r="AG114" s="2"/>
    </row>
    <row r="115" spans="1:33" s="4" customFormat="1" x14ac:dyDescent="0.15">
      <c r="A115" s="4" t="str">
        <f>"よって、「分岐点"&amp;F49&amp;"」の水頭は"</f>
        <v>よって、「分岐点c」の水頭は</v>
      </c>
      <c r="B115" s="7"/>
      <c r="C115" s="7"/>
      <c r="D115" s="7"/>
      <c r="E115" s="67">
        <f>IF(C114&lt;E114,E114,C114)</f>
        <v>5.62</v>
      </c>
      <c r="F115" s="25" t="s">
        <v>182</v>
      </c>
      <c r="G115" s="7"/>
      <c r="H115" s="7"/>
      <c r="I115" s="7"/>
      <c r="J115" s="7"/>
      <c r="K115" s="14"/>
      <c r="L115" s="7"/>
      <c r="M115"/>
      <c r="N115" s="88"/>
      <c r="O115" s="88"/>
      <c r="P115" s="88"/>
      <c r="Q115" s="2"/>
      <c r="R115" s="18"/>
      <c r="S115" s="18"/>
      <c r="T115" s="14"/>
      <c r="U115" s="14"/>
      <c r="V115" s="14"/>
      <c r="W115" s="14"/>
      <c r="AC115" s="2"/>
      <c r="AD115" s="2"/>
      <c r="AE115" s="2"/>
      <c r="AF115" s="2"/>
      <c r="AG115" s="2"/>
    </row>
    <row r="116" spans="1:33" s="4" customFormat="1" x14ac:dyDescent="0.15">
      <c r="B116" s="7"/>
      <c r="C116" s="7"/>
      <c r="D116" s="7"/>
      <c r="E116" s="67"/>
      <c r="F116" s="25"/>
      <c r="G116" s="7"/>
      <c r="H116" s="7"/>
      <c r="I116" s="7"/>
      <c r="J116" s="7"/>
      <c r="K116" s="14"/>
      <c r="L116" s="7"/>
      <c r="M116"/>
      <c r="N116" s="89"/>
      <c r="O116" s="89"/>
      <c r="P116" s="89"/>
      <c r="Q116" s="2"/>
      <c r="R116" s="18"/>
      <c r="S116" s="18"/>
      <c r="T116" s="14"/>
      <c r="U116" s="14"/>
      <c r="V116" s="14"/>
      <c r="W116" s="14"/>
      <c r="AC116" s="2"/>
      <c r="AD116" s="2"/>
      <c r="AE116" s="2"/>
      <c r="AF116" s="2"/>
      <c r="AG116" s="2"/>
    </row>
    <row r="117" spans="1:33" s="4" customFormat="1" x14ac:dyDescent="0.15">
      <c r="A117" s="209" t="s">
        <v>202</v>
      </c>
      <c r="B117" s="7"/>
      <c r="C117" s="7"/>
      <c r="D117" s="7"/>
      <c r="E117" s="64"/>
      <c r="F117" s="25"/>
      <c r="G117" s="7"/>
      <c r="H117" s="7"/>
      <c r="I117" s="7"/>
      <c r="J117" s="7"/>
      <c r="K117" s="64"/>
      <c r="L117" s="64"/>
      <c r="M117"/>
      <c r="N117" s="89"/>
      <c r="O117" s="89"/>
      <c r="P117" s="89"/>
      <c r="Q117" s="2"/>
      <c r="R117" s="18"/>
      <c r="S117" s="18"/>
      <c r="T117" s="14"/>
      <c r="U117" s="14"/>
      <c r="V117" s="14"/>
      <c r="W117" s="14"/>
      <c r="AC117" s="2"/>
      <c r="AD117" s="2"/>
      <c r="AE117" s="2"/>
      <c r="AF117" s="2"/>
      <c r="AG117" s="2"/>
    </row>
    <row r="118" spans="1:33" s="4" customFormat="1" x14ac:dyDescent="0.15">
      <c r="A118" s="7"/>
      <c r="B118" s="7"/>
      <c r="C118" s="7"/>
      <c r="D118" s="7"/>
      <c r="E118" s="64"/>
      <c r="F118" s="277"/>
      <c r="G118" s="7" t="s">
        <v>237</v>
      </c>
      <c r="H118" s="7"/>
      <c r="I118" s="7"/>
      <c r="J118" s="7"/>
      <c r="K118" s="64"/>
      <c r="L118" s="64"/>
      <c r="M118"/>
      <c r="Q118" s="2"/>
      <c r="R118" s="18"/>
      <c r="S118" s="18"/>
      <c r="T118" s="14"/>
      <c r="U118" s="14"/>
      <c r="V118" s="14"/>
      <c r="W118" s="14"/>
      <c r="AC118" s="2"/>
      <c r="AD118" s="2"/>
      <c r="AE118" s="2"/>
      <c r="AF118" s="2"/>
      <c r="AG118" s="2"/>
    </row>
    <row r="119" spans="1:33" s="4" customFormat="1" x14ac:dyDescent="0.15">
      <c r="A119" s="4" t="str">
        <f>"「分岐点"&amp;F49&amp;"」から量水器までの水頭"</f>
        <v>「分岐点c」から量水器までの水頭</v>
      </c>
      <c r="B119" s="16"/>
      <c r="C119" s="16"/>
      <c r="D119" s="16"/>
      <c r="E119" s="64">
        <f>SUM(K119:L119)</f>
        <v>9.15</v>
      </c>
      <c r="F119" s="277"/>
      <c r="G119" s="7">
        <f>+F65+F66+F67+F68</f>
        <v>47</v>
      </c>
      <c r="H119" s="43">
        <v>20</v>
      </c>
      <c r="I119" s="68">
        <f t="shared" ref="I119:I126" si="1">ROUND((0.0126+(0.01739-0.1087*H119/1000)/POWER(P119,1/2))/H119*1000000*POWER(P119,2)/2/9.8,0)</f>
        <v>353</v>
      </c>
      <c r="J119" s="43">
        <v>23.1</v>
      </c>
      <c r="K119" s="64">
        <f>ROUND(((I119*J119)/1000),2)</f>
        <v>8.15</v>
      </c>
      <c r="L119" s="66">
        <v>1</v>
      </c>
      <c r="M119"/>
      <c r="N119" s="88">
        <f t="shared" ref="N119:N126" si="2">G119/1000/60</f>
        <v>7.8333333333333336E-4</v>
      </c>
      <c r="O119" s="88">
        <f t="shared" ref="O119:O126" si="3">PI()*POWER((H119/1000),2)/4</f>
        <v>3.1415926535897931E-4</v>
      </c>
      <c r="P119" s="88">
        <f>N119/O119</f>
        <v>2.4934274417730271</v>
      </c>
      <c r="Q119" s="2"/>
      <c r="R119" s="18"/>
      <c r="S119" s="18"/>
      <c r="T119" s="14"/>
      <c r="U119" s="14"/>
      <c r="V119" s="14"/>
      <c r="W119" s="14"/>
      <c r="AC119" s="2"/>
      <c r="AD119" s="2"/>
      <c r="AE119" s="2"/>
      <c r="AF119" s="2"/>
      <c r="AG119" s="2"/>
    </row>
    <row r="120" spans="1:33" s="4" customFormat="1" x14ac:dyDescent="0.15">
      <c r="A120" s="4" t="s">
        <v>226</v>
      </c>
      <c r="B120" s="16"/>
      <c r="C120" s="16"/>
      <c r="D120" s="16"/>
      <c r="E120" s="64">
        <f>SUM(K120:L120)</f>
        <v>0</v>
      </c>
      <c r="F120" s="277"/>
      <c r="G120" s="7">
        <f>+F65+F66+F67+F68</f>
        <v>47</v>
      </c>
      <c r="H120" s="43">
        <v>20</v>
      </c>
      <c r="I120" s="68">
        <f t="shared" ref="I120" si="4">ROUND((0.0126+(0.01739-0.1087*H120/1000)/POWER(P120,1/2))/H120*1000000*POWER(P120,2)/2/9.8,0)</f>
        <v>353</v>
      </c>
      <c r="J120" s="43">
        <v>0</v>
      </c>
      <c r="K120" s="64">
        <f>ROUND(((I120*J120)/1000),2)</f>
        <v>0</v>
      </c>
      <c r="L120" s="66">
        <v>0</v>
      </c>
      <c r="M120"/>
      <c r="N120" s="88">
        <f t="shared" ref="N120" si="5">G120/1000/60</f>
        <v>7.8333333333333336E-4</v>
      </c>
      <c r="O120" s="88">
        <f t="shared" ref="O120" si="6">PI()*POWER((H120/1000),2)/4</f>
        <v>3.1415926535897931E-4</v>
      </c>
      <c r="P120" s="88">
        <f>N120/O120</f>
        <v>2.4934274417730271</v>
      </c>
      <c r="Q120" s="2"/>
      <c r="R120" s="18"/>
      <c r="S120" s="18"/>
      <c r="T120" s="14"/>
      <c r="U120" s="14"/>
      <c r="V120" s="14"/>
      <c r="W120" s="14"/>
      <c r="AC120" s="2"/>
      <c r="AD120" s="2"/>
      <c r="AE120" s="2"/>
      <c r="AF120" s="2"/>
      <c r="AG120" s="2"/>
    </row>
    <row r="121" spans="1:33" s="4" customFormat="1" x14ac:dyDescent="0.15">
      <c r="A121" s="4" t="s">
        <v>139</v>
      </c>
      <c r="B121" s="16"/>
      <c r="C121" s="16"/>
      <c r="D121" s="16"/>
      <c r="E121" s="64">
        <f t="shared" ref="E121:E124" si="7">SUM(K121:L121)</f>
        <v>2.15</v>
      </c>
      <c r="F121" s="131"/>
      <c r="G121" s="43">
        <v>47</v>
      </c>
      <c r="H121" s="43">
        <v>20</v>
      </c>
      <c r="I121" s="68">
        <f t="shared" si="1"/>
        <v>353</v>
      </c>
      <c r="J121" s="43">
        <v>2.7</v>
      </c>
      <c r="K121" s="64">
        <f>ROUND(((I121*J121)/1000),2)</f>
        <v>0.95</v>
      </c>
      <c r="L121" s="66">
        <v>1.2</v>
      </c>
      <c r="M121"/>
      <c r="N121" s="88">
        <f t="shared" si="2"/>
        <v>7.8333333333333336E-4</v>
      </c>
      <c r="O121" s="88">
        <f t="shared" si="3"/>
        <v>3.1415926535897931E-4</v>
      </c>
      <c r="P121" s="88">
        <f t="shared" ref="P121:P126" si="8">N121/O121</f>
        <v>2.4934274417730271</v>
      </c>
      <c r="Q121" s="2"/>
      <c r="R121" s="18"/>
      <c r="S121" s="18"/>
      <c r="T121" s="14"/>
      <c r="U121" s="14"/>
      <c r="V121" s="14"/>
      <c r="W121" s="14"/>
      <c r="AC121" s="2"/>
      <c r="AD121" s="2"/>
      <c r="AE121" s="2"/>
      <c r="AF121" s="2"/>
      <c r="AG121" s="2"/>
    </row>
    <row r="122" spans="1:33" s="4" customFormat="1" x14ac:dyDescent="0.15">
      <c r="A122" s="7" t="s">
        <v>222</v>
      </c>
      <c r="B122" s="16"/>
      <c r="C122" s="16"/>
      <c r="D122" s="16"/>
      <c r="E122" s="64">
        <f t="shared" si="7"/>
        <v>0.56000000000000005</v>
      </c>
      <c r="F122" s="239" t="s">
        <v>195</v>
      </c>
      <c r="G122" s="7">
        <f>+F65+F66+F67+F68</f>
        <v>47</v>
      </c>
      <c r="H122" s="7">
        <f>H123</f>
        <v>20</v>
      </c>
      <c r="I122" s="68">
        <f t="shared" si="1"/>
        <v>353</v>
      </c>
      <c r="J122" s="7">
        <f>IF(H122=13,1,IF(H122=20,1.6,IF(H122=25,2,IF(H122=30,2.5,IF(H122=40,3,IF(H122=50,4,FALSE))))))</f>
        <v>1.6</v>
      </c>
      <c r="K122" s="64">
        <f>ROUND(((I122*J122)/1000),2)</f>
        <v>0.56000000000000005</v>
      </c>
      <c r="L122" s="64"/>
      <c r="M122"/>
      <c r="N122" s="88">
        <f t="shared" si="2"/>
        <v>7.8333333333333336E-4</v>
      </c>
      <c r="O122" s="88">
        <f t="shared" si="3"/>
        <v>3.1415926535897931E-4</v>
      </c>
      <c r="P122" s="88">
        <f t="shared" si="8"/>
        <v>2.4934274417730271</v>
      </c>
      <c r="Q122" s="2"/>
      <c r="R122" s="18"/>
      <c r="S122" s="18"/>
      <c r="T122" s="14"/>
      <c r="U122" s="14"/>
      <c r="V122" s="14"/>
      <c r="W122" s="14"/>
      <c r="AC122" s="2"/>
      <c r="AD122" s="2"/>
      <c r="AE122" s="2"/>
      <c r="AF122" s="2"/>
      <c r="AG122" s="2"/>
    </row>
    <row r="123" spans="1:33" s="4" customFormat="1" x14ac:dyDescent="0.15">
      <c r="A123" s="7" t="s">
        <v>223</v>
      </c>
      <c r="B123" s="16"/>
      <c r="C123" s="119"/>
      <c r="D123" s="16"/>
      <c r="E123" s="64">
        <f t="shared" si="7"/>
        <v>2.82</v>
      </c>
      <c r="F123" s="25"/>
      <c r="G123" s="7">
        <f>+F65+F66+F67+F68</f>
        <v>47</v>
      </c>
      <c r="H123" s="43">
        <v>20</v>
      </c>
      <c r="I123" s="68">
        <f t="shared" si="1"/>
        <v>353</v>
      </c>
      <c r="J123" s="7">
        <f>IF(H123=13,3,IF(H123=20,8,IF(H123=25,12,IF(H123=30,12,IF(H123=40,20,IF(H123=50,25,FALSE))))))</f>
        <v>8</v>
      </c>
      <c r="K123" s="64">
        <f t="shared" ref="K123:K126" si="9">ROUND(((I123*J123)/1000),2)</f>
        <v>2.82</v>
      </c>
      <c r="L123" s="64"/>
      <c r="M123"/>
      <c r="N123" s="88">
        <f t="shared" si="2"/>
        <v>7.8333333333333336E-4</v>
      </c>
      <c r="O123" s="88">
        <f t="shared" si="3"/>
        <v>3.1415926535897931E-4</v>
      </c>
      <c r="P123" s="88">
        <f t="shared" si="8"/>
        <v>2.4934274417730271</v>
      </c>
      <c r="Q123" s="18"/>
      <c r="R123" s="18"/>
      <c r="S123" s="18"/>
      <c r="T123" s="14"/>
      <c r="U123" s="14"/>
      <c r="V123" s="14"/>
      <c r="W123" s="14"/>
      <c r="AC123" s="2"/>
      <c r="AD123" s="2"/>
      <c r="AE123" s="2"/>
      <c r="AF123" s="2"/>
      <c r="AG123" s="2"/>
    </row>
    <row r="124" spans="1:33" s="4" customFormat="1" x14ac:dyDescent="0.15">
      <c r="A124" s="7" t="s">
        <v>224</v>
      </c>
      <c r="B124" s="16"/>
      <c r="C124" s="25"/>
      <c r="D124" s="24"/>
      <c r="E124" s="64">
        <f t="shared" si="7"/>
        <v>2.82</v>
      </c>
      <c r="F124" s="2"/>
      <c r="G124" s="7">
        <f>+F65+F66+F67+F68</f>
        <v>47</v>
      </c>
      <c r="H124" s="7">
        <f>H123</f>
        <v>20</v>
      </c>
      <c r="I124" s="68">
        <f t="shared" si="1"/>
        <v>353</v>
      </c>
      <c r="J124" s="7">
        <f>IF(H124=13,3,IF(H124=20,8,IF(H124=25,8,IF(H124=30,15,IF(H124=40,17,IF(H124=50,20,FALSE))))))</f>
        <v>8</v>
      </c>
      <c r="K124" s="64">
        <f t="shared" si="9"/>
        <v>2.82</v>
      </c>
      <c r="L124" s="64"/>
      <c r="N124" s="88">
        <f t="shared" si="2"/>
        <v>7.8333333333333336E-4</v>
      </c>
      <c r="O124" s="88">
        <f t="shared" si="3"/>
        <v>3.1415926535897931E-4</v>
      </c>
      <c r="P124" s="88">
        <f t="shared" si="8"/>
        <v>2.4934274417730271</v>
      </c>
      <c r="Q124" s="18"/>
      <c r="R124" s="18"/>
      <c r="S124" s="18"/>
      <c r="T124" s="14"/>
      <c r="U124" s="14"/>
      <c r="V124" s="14"/>
      <c r="W124" s="14"/>
      <c r="AC124" s="2"/>
      <c r="AD124" s="2"/>
      <c r="AE124" s="2"/>
      <c r="AF124" s="2"/>
      <c r="AG124" s="2"/>
    </row>
    <row r="125" spans="1:33" s="4" customFormat="1" x14ac:dyDescent="0.15">
      <c r="A125" s="263" t="s">
        <v>28</v>
      </c>
      <c r="C125" s="23"/>
      <c r="D125" s="14"/>
      <c r="E125" s="64">
        <f>SUM(K125:L125)</f>
        <v>0.14000000000000001</v>
      </c>
      <c r="F125" s="2"/>
      <c r="G125" s="7">
        <f>G121</f>
        <v>47</v>
      </c>
      <c r="H125" s="7">
        <f>H121</f>
        <v>20</v>
      </c>
      <c r="I125" s="68">
        <f t="shared" si="1"/>
        <v>353</v>
      </c>
      <c r="J125" s="130">
        <f>IF(AND(A125="ボール止水栓",H125=13),0.4,IF(AND(A125="ボール止水栓",H125=20),0.4,IF(AND(A125="ボール止水栓",H125=25),0.4,IF(AND(A125="ボール止水栓",H125=30),0.5,IF(AND(A125="ボール止水栓",H125=40),0.5,IF(AND(A125="ボール止水栓",H125=50),1,IF(AND(A125="甲型止水栓",H125=13),3,IF(AND(A125="甲型止水栓",H125=20),8,IF(AND(A125="甲型止水栓",H125=25),8,IF(AND(A125="甲型止水栓",H125=30),15,IF(AND(A125="甲型止水栓",H125=40),17,IF(AND(A125="甲型止水栓",H125=50),20,FALSE))))))))))))</f>
        <v>0.4</v>
      </c>
      <c r="K125" s="64">
        <f>ROUND(((I125*J125)/1000),2)</f>
        <v>0.14000000000000001</v>
      </c>
      <c r="L125" s="64"/>
      <c r="M125"/>
      <c r="N125" s="88">
        <f t="shared" si="2"/>
        <v>7.8333333333333336E-4</v>
      </c>
      <c r="O125" s="88">
        <f t="shared" si="3"/>
        <v>3.1415926535897931E-4</v>
      </c>
      <c r="P125" s="88">
        <f t="shared" si="8"/>
        <v>2.4934274417730271</v>
      </c>
      <c r="Q125" s="18"/>
      <c r="R125" s="18"/>
      <c r="S125" s="18"/>
      <c r="T125" s="14"/>
      <c r="U125" s="14"/>
      <c r="V125" s="14"/>
      <c r="W125" s="14"/>
      <c r="AC125" s="2"/>
      <c r="AD125" s="2"/>
      <c r="AE125" s="2"/>
      <c r="AF125" s="2"/>
      <c r="AG125" s="2"/>
    </row>
    <row r="126" spans="1:33" s="4" customFormat="1" x14ac:dyDescent="0.15">
      <c r="A126" s="7" t="s">
        <v>225</v>
      </c>
      <c r="B126" s="7"/>
      <c r="C126" s="7"/>
      <c r="D126" s="3"/>
      <c r="E126" s="64">
        <f>SUM(K126:L126)</f>
        <v>0.71</v>
      </c>
      <c r="F126" s="2"/>
      <c r="G126" s="7">
        <f>G121</f>
        <v>47</v>
      </c>
      <c r="H126" s="7">
        <f>H121</f>
        <v>20</v>
      </c>
      <c r="I126" s="68">
        <f t="shared" si="1"/>
        <v>353</v>
      </c>
      <c r="J126" s="7">
        <f>IF(H126=13,1.5,IF(H126=20,2,IF(H126=25,3,IF(H126=30,4,IF(H126=40,5,IF(H126=50,5,FALSE))))))</f>
        <v>2</v>
      </c>
      <c r="K126" s="64">
        <f t="shared" si="9"/>
        <v>0.71</v>
      </c>
      <c r="L126" s="64"/>
      <c r="M126"/>
      <c r="N126" s="88">
        <f t="shared" si="2"/>
        <v>7.8333333333333336E-4</v>
      </c>
      <c r="O126" s="88">
        <f t="shared" si="3"/>
        <v>3.1415926535897931E-4</v>
      </c>
      <c r="P126" s="88">
        <f t="shared" si="8"/>
        <v>2.4934274417730271</v>
      </c>
      <c r="Q126" s="18"/>
      <c r="R126" s="18"/>
      <c r="S126" s="18"/>
      <c r="T126" s="14"/>
      <c r="U126" s="14"/>
      <c r="V126" s="14"/>
      <c r="W126" s="14"/>
      <c r="AC126" s="2"/>
      <c r="AD126" s="2"/>
      <c r="AE126" s="2"/>
      <c r="AF126" s="2"/>
      <c r="AG126" s="2"/>
    </row>
    <row r="127" spans="1:33" s="4" customFormat="1" x14ac:dyDescent="0.15">
      <c r="A127" s="62" t="s">
        <v>57</v>
      </c>
      <c r="B127" s="62"/>
      <c r="C127" s="62"/>
      <c r="D127" s="70"/>
      <c r="E127" s="65">
        <v>5</v>
      </c>
      <c r="F127" s="72" t="s">
        <v>183</v>
      </c>
      <c r="G127" s="62"/>
      <c r="H127" s="62"/>
      <c r="I127" s="71"/>
      <c r="J127" s="62"/>
      <c r="K127" s="65"/>
      <c r="L127" s="65"/>
      <c r="M127"/>
      <c r="N127" s="7"/>
      <c r="O127" s="7"/>
      <c r="P127" s="7"/>
      <c r="Q127" s="18"/>
      <c r="R127" s="18"/>
      <c r="S127" s="18"/>
      <c r="T127" s="14"/>
      <c r="U127" s="14"/>
      <c r="V127" s="14"/>
      <c r="W127" s="14"/>
      <c r="AC127" s="2"/>
      <c r="AD127" s="2"/>
      <c r="AE127" s="2"/>
      <c r="AF127" s="2"/>
      <c r="AG127" s="2"/>
    </row>
    <row r="128" spans="1:33" s="4" customFormat="1" x14ac:dyDescent="0.15">
      <c r="A128" s="7" t="s">
        <v>140</v>
      </c>
      <c r="B128" s="3"/>
      <c r="C128" s="3"/>
      <c r="D128" s="3"/>
      <c r="E128" s="69">
        <f>SUM(E115:E127)</f>
        <v>28.97</v>
      </c>
      <c r="F128" s="7" t="s">
        <v>184</v>
      </c>
      <c r="G128" s="25"/>
      <c r="H128" s="7"/>
      <c r="J128" s="7"/>
      <c r="K128" s="7"/>
      <c r="L128" s="7"/>
      <c r="M128"/>
      <c r="N128" s="42" t="s">
        <v>28</v>
      </c>
      <c r="O128" s="7"/>
      <c r="P128" s="7"/>
      <c r="Q128" s="18"/>
      <c r="R128" s="18"/>
      <c r="S128" s="18"/>
      <c r="T128" s="14"/>
      <c r="U128" s="14"/>
      <c r="V128" s="14"/>
      <c r="W128" s="14"/>
      <c r="AC128" s="2"/>
      <c r="AD128" s="2"/>
      <c r="AE128" s="2"/>
      <c r="AF128" s="2"/>
      <c r="AG128" s="2"/>
    </row>
    <row r="129" spans="1:33" s="4" customFormat="1" x14ac:dyDescent="0.15">
      <c r="A129" s="3"/>
      <c r="B129" s="3"/>
      <c r="C129" s="3"/>
      <c r="D129" s="76" t="s">
        <v>62</v>
      </c>
      <c r="E129" s="77">
        <f>E128/10*0.098</f>
        <v>0.28390599999999999</v>
      </c>
      <c r="F129" s="7" t="s">
        <v>63</v>
      </c>
      <c r="G129" s="7"/>
      <c r="H129" s="7"/>
      <c r="J129" s="7"/>
      <c r="K129" s="7"/>
      <c r="L129" s="7"/>
      <c r="M129"/>
      <c r="N129" s="87" t="s">
        <v>29</v>
      </c>
      <c r="O129" s="14"/>
      <c r="P129" s="14"/>
      <c r="Q129" s="18"/>
      <c r="R129" s="18"/>
      <c r="S129" s="18"/>
      <c r="T129" s="14"/>
      <c r="U129" s="14"/>
      <c r="V129" s="14"/>
      <c r="W129" s="14"/>
      <c r="AC129" s="2"/>
      <c r="AD129" s="2"/>
      <c r="AE129" s="2"/>
      <c r="AF129" s="2"/>
      <c r="AG129" s="2"/>
    </row>
    <row r="130" spans="1:33" s="4" customFormat="1" ht="18" thickBot="1" x14ac:dyDescent="0.2">
      <c r="A130" s="3"/>
      <c r="B130" s="22"/>
      <c r="C130" s="3"/>
      <c r="D130" s="25"/>
      <c r="E130" s="25"/>
      <c r="F130" s="25"/>
      <c r="G130" s="7"/>
      <c r="H130" s="7"/>
      <c r="I130" s="7"/>
      <c r="J130" s="7"/>
      <c r="K130" s="14"/>
      <c r="L130" s="7"/>
      <c r="M130"/>
      <c r="N130" s="14"/>
      <c r="O130" s="14"/>
      <c r="P130" s="14"/>
      <c r="Q130" s="18"/>
      <c r="R130" s="18"/>
      <c r="S130" s="18"/>
      <c r="T130" s="14"/>
      <c r="U130" s="14"/>
      <c r="V130" s="14"/>
      <c r="W130" s="14"/>
      <c r="AC130" s="2"/>
      <c r="AD130" s="2"/>
      <c r="AE130" s="2"/>
      <c r="AF130" s="2"/>
      <c r="AG130" s="2"/>
    </row>
    <row r="131" spans="1:33" s="4" customFormat="1" ht="18" thickBot="1" x14ac:dyDescent="0.2">
      <c r="A131" s="29" t="s">
        <v>238</v>
      </c>
      <c r="B131" s="14"/>
      <c r="C131" s="14"/>
      <c r="D131" s="14"/>
      <c r="E131" s="78"/>
      <c r="F131" s="7" t="s">
        <v>63</v>
      </c>
      <c r="G131" s="218" t="str">
        <f>"・・・"&amp;IF(E129&gt;E131,"所要水頭が現地最小動水圧を上回っているため「NG」","所要水頭が現地最小動水圧を下回っているため「OK」")</f>
        <v>・・・所要水頭が現地最小動水圧を上回っているため「NG」</v>
      </c>
      <c r="H131" s="14"/>
      <c r="I131" s="14"/>
      <c r="J131" s="14"/>
      <c r="K131" s="14"/>
      <c r="L131" s="14"/>
      <c r="M131"/>
      <c r="N131" s="14"/>
      <c r="O131" s="14"/>
      <c r="P131" s="14"/>
      <c r="Q131" s="18"/>
      <c r="R131" s="18"/>
      <c r="S131" s="18"/>
      <c r="T131" s="14"/>
      <c r="U131" s="14"/>
      <c r="V131" s="14"/>
      <c r="W131" s="14"/>
      <c r="AC131" s="2"/>
      <c r="AD131" s="2"/>
      <c r="AE131" s="2"/>
      <c r="AF131" s="2"/>
      <c r="AG131" s="2"/>
    </row>
    <row r="132" spans="1:33" s="4" customFormat="1" ht="18" thickBot="1" x14ac:dyDescent="0.2">
      <c r="A132" s="79"/>
      <c r="B132" s="79"/>
      <c r="C132" s="79"/>
      <c r="D132" s="79"/>
      <c r="E132" s="80"/>
      <c r="F132" s="81"/>
      <c r="G132" s="81"/>
      <c r="H132" s="82"/>
      <c r="I132" s="81"/>
      <c r="J132" s="83"/>
      <c r="K132" s="79"/>
      <c r="L132" s="79"/>
      <c r="M132"/>
      <c r="N132" s="33"/>
      <c r="O132" s="33"/>
      <c r="P132" s="33"/>
      <c r="Q132" s="18"/>
      <c r="R132" s="18"/>
      <c r="S132" s="18"/>
      <c r="T132" s="14"/>
      <c r="U132" s="14"/>
      <c r="V132" s="14"/>
      <c r="W132" s="14"/>
      <c r="AC132" s="2"/>
      <c r="AD132" s="2"/>
      <c r="AE132" s="2"/>
      <c r="AF132" s="2"/>
      <c r="AG132" s="2"/>
    </row>
    <row r="133" spans="1:33" s="4" customFormat="1" ht="18" thickTop="1" x14ac:dyDescent="0.1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/>
      <c r="N133" s="33"/>
      <c r="O133" s="33"/>
      <c r="P133" s="33"/>
      <c r="Q133" s="18"/>
      <c r="R133" s="18"/>
      <c r="S133" s="18"/>
      <c r="T133" s="14"/>
      <c r="U133" s="14"/>
      <c r="V133" s="14"/>
      <c r="W133" s="14"/>
      <c r="AC133" s="2"/>
      <c r="AD133" s="2"/>
      <c r="AE133" s="2"/>
      <c r="AF133" s="2"/>
      <c r="AG133" s="2"/>
    </row>
    <row r="134" spans="1:33" s="4" customFormat="1" x14ac:dyDescent="0.1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/>
      <c r="Q134" s="18"/>
      <c r="R134" s="18"/>
      <c r="S134" s="18"/>
      <c r="T134" s="14"/>
      <c r="U134" s="14"/>
      <c r="V134" s="14"/>
      <c r="W134" s="14"/>
      <c r="AC134" s="2"/>
      <c r="AD134" s="2"/>
      <c r="AE134" s="2"/>
      <c r="AF134" s="2"/>
      <c r="AG134" s="2"/>
    </row>
    <row r="135" spans="1:33" s="4" customFormat="1" x14ac:dyDescent="0.15">
      <c r="A135" s="3" t="s">
        <v>26</v>
      </c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/>
      <c r="Q135" s="18"/>
      <c r="R135" s="18"/>
      <c r="S135" s="18"/>
      <c r="T135" s="14"/>
      <c r="U135" s="14"/>
      <c r="V135" s="14"/>
      <c r="W135" s="14"/>
      <c r="AC135" s="2"/>
      <c r="AD135" s="2"/>
      <c r="AE135" s="2"/>
      <c r="AF135" s="2"/>
      <c r="AG135" s="2"/>
    </row>
    <row r="136" spans="1:33" s="4" customFormat="1" x14ac:dyDescent="0.15">
      <c r="A136" s="14"/>
      <c r="B136" s="14"/>
      <c r="C136" s="14"/>
      <c r="D136" s="14"/>
      <c r="E136" s="14"/>
      <c r="F136" s="14"/>
      <c r="G136" s="14"/>
      <c r="H136" s="7"/>
      <c r="I136" s="7"/>
      <c r="J136" s="3"/>
      <c r="K136" s="3"/>
      <c r="L136" s="3"/>
      <c r="M136"/>
      <c r="Q136" s="18"/>
      <c r="R136" s="18"/>
      <c r="S136" s="18"/>
      <c r="T136" s="14"/>
      <c r="U136" s="14"/>
      <c r="V136" s="14"/>
      <c r="W136" s="14"/>
      <c r="AC136" s="2"/>
      <c r="AD136" s="2"/>
      <c r="AE136" s="2"/>
      <c r="AF136" s="2"/>
      <c r="AG136" s="2"/>
    </row>
    <row r="137" spans="1:33" s="4" customFormat="1" x14ac:dyDescent="0.15">
      <c r="B137" s="76" t="s">
        <v>25</v>
      </c>
      <c r="C137" s="129">
        <f>+H123</f>
        <v>20</v>
      </c>
      <c r="D137" s="23" t="s">
        <v>74</v>
      </c>
      <c r="E137" s="25"/>
      <c r="F137" s="25"/>
      <c r="G137" s="25"/>
      <c r="H137" s="14"/>
      <c r="K137" s="3"/>
      <c r="L137" s="3"/>
      <c r="M137"/>
      <c r="Q137" s="18"/>
      <c r="R137" s="18"/>
      <c r="S137" s="18"/>
      <c r="T137" s="14"/>
      <c r="U137" s="14"/>
      <c r="V137" s="14"/>
      <c r="W137" s="14"/>
      <c r="AC137" s="2"/>
      <c r="AD137" s="2"/>
      <c r="AE137" s="2"/>
      <c r="AF137" s="2"/>
      <c r="AG137" s="2"/>
    </row>
    <row r="138" spans="1:33" s="4" customFormat="1" x14ac:dyDescent="0.15">
      <c r="B138" s="128" t="s">
        <v>76</v>
      </c>
      <c r="C138" s="129">
        <f>G123</f>
        <v>47</v>
      </c>
      <c r="D138" s="23" t="s">
        <v>36</v>
      </c>
      <c r="E138" s="27"/>
      <c r="F138" s="27"/>
      <c r="G138" s="27"/>
      <c r="H138" s="27"/>
      <c r="I138" s="3"/>
      <c r="J138" s="3"/>
      <c r="K138" s="3"/>
      <c r="L138" s="3"/>
      <c r="M138"/>
      <c r="Q138" s="18"/>
      <c r="R138" s="18"/>
      <c r="S138" s="18"/>
      <c r="T138" s="14"/>
      <c r="U138" s="14"/>
      <c r="V138" s="14"/>
      <c r="W138" s="14"/>
      <c r="AC138" s="2"/>
      <c r="AD138" s="2"/>
      <c r="AE138" s="2"/>
      <c r="AF138" s="2"/>
      <c r="AG138" s="2"/>
    </row>
    <row r="139" spans="1:33" s="4" customFormat="1" x14ac:dyDescent="0.15">
      <c r="B139" s="76" t="s">
        <v>77</v>
      </c>
      <c r="C139" s="130">
        <f>ROUND(C138*60/1000,2)</f>
        <v>2.82</v>
      </c>
      <c r="D139" s="23" t="s">
        <v>75</v>
      </c>
      <c r="E139" s="3"/>
      <c r="F139" s="3"/>
      <c r="G139" s="3"/>
      <c r="H139" s="3"/>
      <c r="I139" s="3"/>
      <c r="J139" s="3"/>
      <c r="K139" s="3"/>
      <c r="L139" s="3"/>
      <c r="M139"/>
      <c r="Q139" s="18"/>
      <c r="R139" s="18"/>
      <c r="S139" s="18"/>
      <c r="T139" s="14"/>
      <c r="U139" s="14"/>
      <c r="V139" s="14"/>
      <c r="W139" s="14"/>
      <c r="AC139" s="2"/>
      <c r="AD139" s="2"/>
      <c r="AE139" s="2"/>
      <c r="AF139" s="2"/>
      <c r="AG139" s="2"/>
    </row>
    <row r="140" spans="1:33" s="4" customFormat="1" x14ac:dyDescent="0.15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/>
      <c r="Q140" s="18"/>
      <c r="R140" s="18"/>
      <c r="S140" s="18"/>
      <c r="T140" s="14"/>
      <c r="U140" s="14"/>
      <c r="V140" s="14"/>
      <c r="W140" s="14"/>
      <c r="AC140" s="2"/>
      <c r="AD140" s="2"/>
      <c r="AE140" s="2"/>
      <c r="AF140" s="2"/>
      <c r="AG140" s="2"/>
    </row>
    <row r="141" spans="1:33" s="4" customFormat="1" x14ac:dyDescent="0.15">
      <c r="A141" s="3" t="s">
        <v>24</v>
      </c>
      <c r="B141" s="21"/>
      <c r="C141" s="18"/>
      <c r="D141" s="18"/>
      <c r="E141" s="18"/>
      <c r="F141" s="18"/>
      <c r="G141" s="18"/>
      <c r="H141" s="18"/>
      <c r="I141" s="14"/>
      <c r="J141" s="14"/>
      <c r="K141" s="14"/>
      <c r="L141" s="14"/>
      <c r="M141"/>
      <c r="Q141" s="18"/>
      <c r="R141" s="18"/>
      <c r="S141" s="18"/>
      <c r="T141" s="14"/>
      <c r="U141" s="14"/>
      <c r="V141" s="14"/>
      <c r="W141" s="14"/>
      <c r="AC141" s="2"/>
      <c r="AD141" s="2"/>
      <c r="AE141" s="2"/>
      <c r="AF141" s="2"/>
      <c r="AG141" s="2"/>
    </row>
    <row r="142" spans="1:33" s="4" customFormat="1" x14ac:dyDescent="0.15">
      <c r="A142" s="21"/>
      <c r="C142" s="84"/>
      <c r="D142" s="84"/>
      <c r="E142" s="18"/>
      <c r="F142" s="25"/>
      <c r="G142" s="25"/>
      <c r="H142" s="25"/>
      <c r="K142" s="14"/>
      <c r="L142" s="16"/>
      <c r="M142"/>
      <c r="Q142" s="18"/>
      <c r="R142" s="18"/>
      <c r="S142" s="18"/>
      <c r="T142" s="14"/>
      <c r="U142" s="14"/>
      <c r="V142" s="14"/>
      <c r="W142" s="14"/>
      <c r="AC142" s="2"/>
      <c r="AD142" s="2"/>
      <c r="AE142" s="2"/>
      <c r="AF142" s="2"/>
      <c r="AG142" s="2"/>
    </row>
    <row r="143" spans="1:33" s="4" customFormat="1" x14ac:dyDescent="0.15">
      <c r="B143" s="127" t="s">
        <v>71</v>
      </c>
      <c r="C143" s="110" t="s">
        <v>73</v>
      </c>
      <c r="D143" s="103"/>
      <c r="E143" s="104"/>
      <c r="F143" s="104"/>
      <c r="G143" s="111" t="s">
        <v>72</v>
      </c>
      <c r="H143" s="107"/>
      <c r="I143" s="108"/>
      <c r="J143" s="109"/>
      <c r="K143" s="85"/>
      <c r="L143" s="34"/>
      <c r="M143"/>
      <c r="Q143" s="19"/>
      <c r="R143" s="19"/>
      <c r="S143" s="19"/>
      <c r="T143" s="7"/>
      <c r="U143" s="7"/>
      <c r="V143" s="7"/>
      <c r="W143" s="7"/>
      <c r="Y143" s="3"/>
      <c r="Z143" s="3"/>
      <c r="AA143" s="3"/>
      <c r="AC143" s="2"/>
      <c r="AD143" s="2"/>
      <c r="AE143" s="2"/>
      <c r="AF143" s="2"/>
      <c r="AG143" s="2"/>
    </row>
    <row r="144" spans="1:33" s="4" customFormat="1" x14ac:dyDescent="0.15">
      <c r="B144" s="93"/>
      <c r="C144" s="105"/>
      <c r="D144" s="61"/>
      <c r="E144" s="61"/>
      <c r="F144" s="61"/>
      <c r="G144" s="112" t="s">
        <v>67</v>
      </c>
      <c r="H144" s="113"/>
      <c r="I144" s="106" t="s">
        <v>68</v>
      </c>
      <c r="J144" s="114"/>
      <c r="K144" s="41"/>
      <c r="L144" s="41"/>
      <c r="M144"/>
      <c r="Q144" s="19"/>
      <c r="R144" s="19"/>
      <c r="S144" s="19"/>
      <c r="T144" s="7"/>
      <c r="U144" s="7"/>
      <c r="V144" s="7"/>
      <c r="W144" s="7"/>
      <c r="Y144" s="3"/>
      <c r="Z144" s="3"/>
      <c r="AA144" s="3"/>
      <c r="AC144" s="2"/>
      <c r="AD144" s="2"/>
      <c r="AE144" s="2"/>
      <c r="AF144" s="2"/>
      <c r="AG144" s="2"/>
    </row>
    <row r="145" spans="1:33" s="4" customFormat="1" x14ac:dyDescent="0.15">
      <c r="A145" s="91" t="s">
        <v>65</v>
      </c>
      <c r="B145" s="95">
        <v>13</v>
      </c>
      <c r="C145" s="115">
        <v>0.1</v>
      </c>
      <c r="D145" s="96" t="s">
        <v>2</v>
      </c>
      <c r="E145" s="118">
        <v>1</v>
      </c>
      <c r="F145" s="97" t="str">
        <f t="shared" ref="F145:F152" si="10">IF(B145=$C$137,IF(AND($C$139&gt;=C145,$C$139&lt;=E145),"→○適","→×不適"),"")</f>
        <v/>
      </c>
      <c r="G145" s="121">
        <v>2.5</v>
      </c>
      <c r="H145" s="98" t="str">
        <f t="shared" ref="H145:H152" si="11">IF(B145=$C$137,IF(AND($C$139&gt;=C145,$C$139&lt;=G145),"→○適","→×不適"),"")</f>
        <v/>
      </c>
      <c r="I145" s="124">
        <v>1.5</v>
      </c>
      <c r="J145" s="98" t="str">
        <f t="shared" ref="J145:J152" si="12">IF(B145=$C$137,IF(AND($C$139&gt;=C145,$C$139&lt;=I145),"→○適","→×不適"),"")</f>
        <v/>
      </c>
      <c r="K145" s="17"/>
      <c r="L145" s="41"/>
      <c r="M145"/>
      <c r="Q145" s="19"/>
      <c r="R145" s="19"/>
      <c r="S145" s="19"/>
      <c r="T145" s="7"/>
      <c r="U145" s="7"/>
      <c r="V145" s="7"/>
      <c r="W145" s="7"/>
      <c r="Y145" s="3"/>
      <c r="Z145" s="3"/>
      <c r="AA145" s="3"/>
      <c r="AC145" s="2"/>
      <c r="AD145" s="2"/>
      <c r="AE145" s="2"/>
      <c r="AF145" s="2"/>
      <c r="AG145" s="2"/>
    </row>
    <row r="146" spans="1:33" s="4" customFormat="1" x14ac:dyDescent="0.15">
      <c r="A146" s="92" t="s">
        <v>66</v>
      </c>
      <c r="B146" s="95">
        <v>20</v>
      </c>
      <c r="C146" s="116">
        <v>0.2</v>
      </c>
      <c r="D146" s="18" t="s">
        <v>2</v>
      </c>
      <c r="E146" s="119">
        <f>1.6</f>
        <v>1.6</v>
      </c>
      <c r="F146" s="33" t="str">
        <f t="shared" si="10"/>
        <v>→×不適</v>
      </c>
      <c r="G146" s="122">
        <v>4</v>
      </c>
      <c r="H146" s="99" t="str">
        <f t="shared" si="11"/>
        <v>→○適</v>
      </c>
      <c r="I146" s="125">
        <v>2.5</v>
      </c>
      <c r="J146" s="99" t="str">
        <f t="shared" si="12"/>
        <v>→×不適</v>
      </c>
      <c r="K146" s="17"/>
      <c r="L146" s="41"/>
      <c r="M146"/>
      <c r="Q146" s="19"/>
      <c r="R146" s="19"/>
      <c r="S146" s="19"/>
      <c r="T146" s="7"/>
      <c r="U146" s="7"/>
      <c r="V146" s="7"/>
      <c r="W146" s="7"/>
      <c r="Y146" s="3"/>
      <c r="Z146" s="3"/>
      <c r="AA146" s="3"/>
      <c r="AC146" s="2"/>
      <c r="AD146" s="2"/>
      <c r="AE146" s="2"/>
      <c r="AF146" s="2"/>
      <c r="AG146" s="2"/>
    </row>
    <row r="147" spans="1:33" s="4" customFormat="1" x14ac:dyDescent="0.15">
      <c r="A147" s="92"/>
      <c r="B147" s="95">
        <v>25</v>
      </c>
      <c r="C147" s="115">
        <v>0.23</v>
      </c>
      <c r="D147" s="96" t="s">
        <v>2</v>
      </c>
      <c r="E147" s="118">
        <v>2.5</v>
      </c>
      <c r="F147" s="97" t="str">
        <f t="shared" si="10"/>
        <v/>
      </c>
      <c r="G147" s="121">
        <v>6.3</v>
      </c>
      <c r="H147" s="98" t="str">
        <f t="shared" si="11"/>
        <v/>
      </c>
      <c r="I147" s="124">
        <v>4</v>
      </c>
      <c r="J147" s="98" t="str">
        <f t="shared" si="12"/>
        <v/>
      </c>
      <c r="K147" s="19"/>
      <c r="L147" s="41"/>
      <c r="M147"/>
      <c r="Q147" s="19"/>
      <c r="R147" s="19"/>
      <c r="S147" s="19"/>
      <c r="T147" s="7"/>
      <c r="U147" s="7"/>
      <c r="V147" s="7"/>
      <c r="W147" s="7"/>
      <c r="Y147" s="3"/>
      <c r="Z147" s="3"/>
      <c r="AA147" s="3"/>
      <c r="AC147" s="2"/>
      <c r="AD147" s="2"/>
      <c r="AE147" s="2"/>
      <c r="AF147" s="2"/>
      <c r="AG147" s="2"/>
    </row>
    <row r="148" spans="1:33" s="4" customFormat="1" x14ac:dyDescent="0.15">
      <c r="A148" s="93"/>
      <c r="B148" s="95">
        <v>30</v>
      </c>
      <c r="C148" s="116">
        <v>0.4</v>
      </c>
      <c r="D148" s="18" t="s">
        <v>2</v>
      </c>
      <c r="E148" s="119">
        <v>4</v>
      </c>
      <c r="F148" s="33" t="str">
        <f t="shared" si="10"/>
        <v/>
      </c>
      <c r="G148" s="122">
        <v>10</v>
      </c>
      <c r="H148" s="99" t="str">
        <f t="shared" si="11"/>
        <v/>
      </c>
      <c r="I148" s="125">
        <v>6</v>
      </c>
      <c r="J148" s="99" t="str">
        <f t="shared" si="12"/>
        <v/>
      </c>
      <c r="K148" s="19"/>
      <c r="L148" s="2"/>
      <c r="M148"/>
      <c r="Q148" s="19"/>
      <c r="R148" s="19"/>
      <c r="S148" s="19"/>
      <c r="T148" s="7"/>
      <c r="U148" s="7"/>
      <c r="V148" s="7"/>
      <c r="W148" s="7"/>
      <c r="Y148" s="3"/>
      <c r="Z148" s="3"/>
      <c r="AA148" s="3"/>
      <c r="AC148" s="2"/>
      <c r="AD148" s="2"/>
      <c r="AE148" s="2"/>
      <c r="AF148" s="2"/>
      <c r="AG148" s="2"/>
    </row>
    <row r="149" spans="1:33" s="4" customFormat="1" x14ac:dyDescent="0.15">
      <c r="A149" s="91" t="s">
        <v>69</v>
      </c>
      <c r="B149" s="95">
        <v>40</v>
      </c>
      <c r="C149" s="115">
        <v>0.4</v>
      </c>
      <c r="D149" s="96" t="s">
        <v>2</v>
      </c>
      <c r="E149" s="118">
        <v>6.5</v>
      </c>
      <c r="F149" s="97" t="str">
        <f t="shared" si="10"/>
        <v/>
      </c>
      <c r="G149" s="121">
        <v>16</v>
      </c>
      <c r="H149" s="98" t="str">
        <f t="shared" si="11"/>
        <v/>
      </c>
      <c r="I149" s="124">
        <v>9</v>
      </c>
      <c r="J149" s="98" t="str">
        <f t="shared" si="12"/>
        <v/>
      </c>
      <c r="K149" s="19"/>
      <c r="L149" s="2"/>
      <c r="M149"/>
      <c r="Q149" s="19"/>
      <c r="R149" s="19"/>
      <c r="S149" s="19"/>
      <c r="T149" s="7"/>
      <c r="U149" s="7"/>
      <c r="V149" s="7"/>
      <c r="W149" s="7"/>
      <c r="Y149" s="3"/>
      <c r="Z149" s="3"/>
      <c r="AA149" s="3"/>
      <c r="AC149" s="2"/>
      <c r="AD149" s="2"/>
      <c r="AE149" s="2"/>
      <c r="AF149" s="2"/>
      <c r="AG149" s="2"/>
    </row>
    <row r="150" spans="1:33" s="4" customFormat="1" x14ac:dyDescent="0.15">
      <c r="A150" s="94" t="s">
        <v>66</v>
      </c>
      <c r="B150" s="95">
        <v>50</v>
      </c>
      <c r="C150" s="116">
        <v>1.25</v>
      </c>
      <c r="D150" s="18" t="s">
        <v>2</v>
      </c>
      <c r="E150" s="119">
        <v>17</v>
      </c>
      <c r="F150" s="33" t="str">
        <f t="shared" si="10"/>
        <v/>
      </c>
      <c r="G150" s="122">
        <v>50</v>
      </c>
      <c r="H150" s="99" t="str">
        <f t="shared" si="11"/>
        <v/>
      </c>
      <c r="I150" s="125">
        <v>30</v>
      </c>
      <c r="J150" s="99" t="str">
        <f t="shared" si="12"/>
        <v/>
      </c>
      <c r="K150" s="19"/>
      <c r="L150" s="2"/>
      <c r="M150"/>
      <c r="Q150" s="19"/>
      <c r="R150" s="19"/>
      <c r="S150" s="19"/>
      <c r="T150" s="7"/>
      <c r="U150" s="7"/>
      <c r="V150" s="7"/>
      <c r="W150" s="7"/>
      <c r="Y150" s="3"/>
      <c r="Z150" s="3"/>
      <c r="AA150" s="3"/>
      <c r="AC150" s="2"/>
      <c r="AD150" s="2"/>
      <c r="AE150" s="2"/>
      <c r="AF150" s="2"/>
      <c r="AG150" s="2"/>
    </row>
    <row r="151" spans="1:33" s="4" customFormat="1" x14ac:dyDescent="0.15">
      <c r="A151" s="92"/>
      <c r="B151" s="95">
        <v>75</v>
      </c>
      <c r="C151" s="115">
        <v>2.5</v>
      </c>
      <c r="D151" s="96" t="s">
        <v>2</v>
      </c>
      <c r="E151" s="118">
        <v>27.5</v>
      </c>
      <c r="F151" s="97" t="str">
        <f t="shared" si="10"/>
        <v/>
      </c>
      <c r="G151" s="121">
        <v>78</v>
      </c>
      <c r="H151" s="98" t="str">
        <f t="shared" si="11"/>
        <v/>
      </c>
      <c r="I151" s="124">
        <v>47</v>
      </c>
      <c r="J151" s="98" t="str">
        <f t="shared" si="12"/>
        <v/>
      </c>
      <c r="K151" s="19"/>
      <c r="L151" s="2"/>
      <c r="M151"/>
      <c r="Q151" s="19"/>
      <c r="R151" s="19"/>
      <c r="S151" s="19"/>
      <c r="T151" s="7"/>
      <c r="U151" s="7"/>
      <c r="V151" s="7"/>
      <c r="W151" s="7"/>
      <c r="Y151" s="3"/>
      <c r="Z151" s="3"/>
      <c r="AA151" s="3"/>
      <c r="AB151" s="3"/>
      <c r="AC151" s="2"/>
      <c r="AD151" s="2"/>
      <c r="AE151" s="2"/>
      <c r="AF151" s="2"/>
      <c r="AG151" s="2"/>
    </row>
    <row r="152" spans="1:33" x14ac:dyDescent="0.15">
      <c r="A152" s="93"/>
      <c r="B152" s="95">
        <v>100</v>
      </c>
      <c r="C152" s="117">
        <v>4</v>
      </c>
      <c r="D152" s="100" t="s">
        <v>2</v>
      </c>
      <c r="E152" s="120">
        <v>44</v>
      </c>
      <c r="F152" s="101" t="str">
        <f t="shared" si="10"/>
        <v/>
      </c>
      <c r="G152" s="123">
        <v>125</v>
      </c>
      <c r="H152" s="102" t="str">
        <f t="shared" si="11"/>
        <v/>
      </c>
      <c r="I152" s="126">
        <v>74.5</v>
      </c>
      <c r="J152" s="102" t="str">
        <f t="shared" si="12"/>
        <v/>
      </c>
      <c r="K152" s="17"/>
      <c r="L152" s="2"/>
      <c r="M152"/>
      <c r="N152" s="4"/>
      <c r="O152" s="4"/>
      <c r="P152" s="4"/>
      <c r="Q152" s="19"/>
      <c r="R152" s="19"/>
      <c r="S152" s="19"/>
      <c r="T152" s="7"/>
      <c r="U152" s="7"/>
      <c r="V152" s="7"/>
      <c r="W152" s="7"/>
      <c r="Y152" s="3"/>
      <c r="Z152" s="3"/>
      <c r="AA152" s="3"/>
      <c r="AB152" s="3"/>
    </row>
    <row r="153" spans="1:33" x14ac:dyDescent="0.15">
      <c r="A153" s="14"/>
      <c r="B153" s="35"/>
      <c r="C153" s="25"/>
      <c r="D153" s="25"/>
      <c r="E153" s="25"/>
      <c r="F153" s="25"/>
      <c r="G153" s="4"/>
      <c r="H153" s="4"/>
      <c r="J153" s="2"/>
      <c r="K153" s="2"/>
      <c r="M153"/>
      <c r="N153" s="4"/>
      <c r="O153" s="4"/>
      <c r="P153" s="4"/>
      <c r="Q153" s="19"/>
      <c r="R153" s="19"/>
      <c r="S153" s="19"/>
      <c r="T153" s="7"/>
      <c r="U153" s="7"/>
      <c r="V153" s="7"/>
      <c r="W153" s="7"/>
      <c r="Y153" s="3"/>
      <c r="Z153" s="3"/>
      <c r="AA153" s="3"/>
      <c r="AB153" s="3"/>
    </row>
    <row r="154" spans="1:33" x14ac:dyDescent="0.15">
      <c r="A154" s="36" t="s">
        <v>27</v>
      </c>
      <c r="B154" s="4"/>
      <c r="C154" s="25"/>
      <c r="D154" s="25"/>
      <c r="E154" s="25"/>
      <c r="F154" s="25"/>
      <c r="G154" s="4"/>
      <c r="H154" s="25"/>
      <c r="I154" s="2"/>
      <c r="J154" s="4"/>
      <c r="N154" s="4"/>
      <c r="O154" s="4"/>
      <c r="P154" s="4"/>
      <c r="Q154" s="19"/>
      <c r="R154" s="19"/>
      <c r="S154" s="19"/>
      <c r="T154" s="7"/>
      <c r="U154" s="7"/>
      <c r="V154" s="7"/>
      <c r="W154" s="7"/>
      <c r="Y154" s="3"/>
      <c r="Z154" s="3"/>
      <c r="AA154" s="3"/>
      <c r="AB154" s="3"/>
    </row>
    <row r="155" spans="1:33" x14ac:dyDescent="0.1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7"/>
      <c r="M155" s="7"/>
      <c r="N155" s="19"/>
      <c r="O155" s="19"/>
      <c r="P155" s="19"/>
      <c r="Q155" s="19"/>
      <c r="R155" s="19"/>
      <c r="S155" s="19"/>
      <c r="T155" s="7"/>
      <c r="U155" s="7"/>
      <c r="V155" s="7"/>
      <c r="W155" s="7"/>
      <c r="Y155" s="3"/>
      <c r="Z155" s="3"/>
      <c r="AA155" s="3"/>
      <c r="AB155" s="3"/>
    </row>
    <row r="156" spans="1:33" x14ac:dyDescent="0.1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4"/>
      <c r="M156" s="14"/>
      <c r="N156" s="18"/>
      <c r="O156" s="18"/>
      <c r="P156" s="18"/>
      <c r="Q156" s="18"/>
      <c r="R156" s="18"/>
      <c r="S156" s="18"/>
      <c r="T156" s="14"/>
      <c r="U156" s="14"/>
      <c r="V156" s="14"/>
      <c r="W156" s="14"/>
      <c r="Y156" s="3"/>
      <c r="Z156" s="3"/>
      <c r="AA156" s="3"/>
      <c r="AB156" s="3"/>
    </row>
    <row r="157" spans="1:33" x14ac:dyDescent="0.1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7"/>
      <c r="M157" s="7"/>
      <c r="N157" s="19"/>
      <c r="O157" s="19"/>
      <c r="P157" s="19"/>
      <c r="Q157" s="19"/>
      <c r="R157" s="19"/>
      <c r="S157" s="19"/>
      <c r="T157" s="7"/>
      <c r="U157" s="7"/>
      <c r="V157" s="7"/>
      <c r="W157" s="7"/>
      <c r="Y157" s="3"/>
      <c r="Z157" s="3"/>
      <c r="AA157" s="3"/>
      <c r="AB157" s="3"/>
    </row>
    <row r="158" spans="1:33" x14ac:dyDescent="0.1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4"/>
      <c r="M158" s="14"/>
      <c r="N158" s="37"/>
      <c r="O158" s="37"/>
      <c r="P158" s="37"/>
      <c r="Q158" s="37"/>
      <c r="R158" s="37"/>
      <c r="S158" s="37"/>
      <c r="T158" s="8"/>
      <c r="U158" s="14"/>
      <c r="V158" s="14"/>
      <c r="W158" s="8"/>
      <c r="Y158" s="3"/>
      <c r="Z158" s="3"/>
      <c r="AA158" s="3"/>
      <c r="AB158" s="3"/>
    </row>
    <row r="159" spans="1:33" x14ac:dyDescent="0.1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4"/>
      <c r="M159" s="14"/>
      <c r="N159" s="37"/>
      <c r="O159" s="18"/>
      <c r="P159" s="37"/>
      <c r="Q159" s="18"/>
      <c r="R159" s="37"/>
      <c r="S159" s="18"/>
      <c r="T159" s="8"/>
      <c r="U159" s="8"/>
      <c r="V159" s="8"/>
      <c r="W159" s="7"/>
      <c r="Y159" s="3"/>
      <c r="Z159" s="3"/>
      <c r="AA159" s="3"/>
      <c r="AB159" s="3"/>
    </row>
    <row r="160" spans="1:33" x14ac:dyDescent="0.1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4"/>
      <c r="M160" s="14"/>
      <c r="N160" s="37"/>
      <c r="O160" s="18"/>
      <c r="P160" s="37"/>
      <c r="Q160" s="18"/>
      <c r="R160" s="37"/>
      <c r="S160" s="18"/>
      <c r="T160" s="8"/>
      <c r="U160" s="8"/>
      <c r="V160" s="8"/>
      <c r="W160" s="7"/>
      <c r="Y160" s="3"/>
      <c r="Z160" s="3"/>
      <c r="AA160" s="3"/>
      <c r="AB160" s="3"/>
    </row>
    <row r="161" spans="1:28" x14ac:dyDescent="0.1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4"/>
      <c r="M161" s="14"/>
      <c r="N161" s="37"/>
      <c r="O161" s="18"/>
      <c r="P161" s="37"/>
      <c r="Q161" s="18"/>
      <c r="R161" s="37"/>
      <c r="S161" s="37"/>
      <c r="T161" s="8"/>
      <c r="U161" s="8"/>
      <c r="V161" s="8"/>
      <c r="W161" s="7"/>
      <c r="Y161" s="3"/>
      <c r="Z161" s="3"/>
      <c r="AA161" s="3"/>
      <c r="AB161" s="3"/>
    </row>
    <row r="162" spans="1:28" x14ac:dyDescent="0.1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39"/>
      <c r="M162" s="39"/>
      <c r="N162" s="19"/>
      <c r="O162" s="19"/>
      <c r="P162" s="19"/>
      <c r="Q162" s="19"/>
      <c r="R162" s="19"/>
      <c r="S162" s="19"/>
      <c r="T162" s="7"/>
      <c r="U162" s="7"/>
      <c r="V162" s="7"/>
      <c r="W162" s="7"/>
      <c r="Y162" s="3"/>
      <c r="Z162" s="3"/>
      <c r="AA162" s="3"/>
      <c r="AB162" s="3"/>
    </row>
    <row r="163" spans="1:28" x14ac:dyDescent="0.1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4"/>
      <c r="M163" s="14"/>
      <c r="N163" s="18"/>
      <c r="O163" s="18"/>
      <c r="P163" s="18"/>
      <c r="Q163" s="18"/>
      <c r="R163" s="18"/>
      <c r="S163" s="18"/>
      <c r="T163" s="14"/>
      <c r="U163" s="14"/>
      <c r="V163" s="14"/>
      <c r="W163" s="14"/>
      <c r="Y163" s="3"/>
      <c r="Z163" s="3"/>
      <c r="AA163" s="3"/>
      <c r="AB163" s="3"/>
    </row>
    <row r="164" spans="1:28" x14ac:dyDescent="0.1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4"/>
      <c r="M164" s="14"/>
      <c r="N164" s="18"/>
      <c r="O164" s="18"/>
      <c r="P164" s="18"/>
      <c r="Q164" s="18"/>
      <c r="R164" s="18"/>
      <c r="S164" s="18"/>
      <c r="T164" s="14"/>
      <c r="U164" s="14"/>
      <c r="V164" s="14"/>
      <c r="W164" s="14"/>
      <c r="Y164" s="3"/>
      <c r="Z164" s="3"/>
      <c r="AA164" s="3"/>
      <c r="AB164" s="3"/>
    </row>
    <row r="165" spans="1:28" x14ac:dyDescent="0.1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4"/>
      <c r="M165" s="14"/>
      <c r="N165" s="18"/>
      <c r="O165" s="18"/>
      <c r="P165" s="18"/>
      <c r="Q165" s="18"/>
      <c r="R165" s="18"/>
      <c r="S165" s="18"/>
      <c r="T165" s="14"/>
      <c r="U165" s="14"/>
      <c r="V165" s="14"/>
      <c r="W165" s="14"/>
      <c r="Y165" s="3"/>
      <c r="Z165" s="3"/>
      <c r="AA165" s="3"/>
      <c r="AB165" s="3"/>
    </row>
    <row r="166" spans="1:28" x14ac:dyDescent="0.1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4"/>
      <c r="M166" s="14"/>
      <c r="N166" s="18"/>
      <c r="O166" s="18"/>
      <c r="P166" s="18"/>
      <c r="Q166" s="18"/>
      <c r="R166" s="18"/>
      <c r="S166" s="18"/>
      <c r="T166" s="14"/>
      <c r="U166" s="14"/>
      <c r="V166" s="14"/>
      <c r="W166" s="14"/>
      <c r="Y166" s="3"/>
      <c r="Z166" s="3"/>
      <c r="AA166" s="3"/>
      <c r="AB166" s="3"/>
    </row>
    <row r="167" spans="1:28" x14ac:dyDescent="0.1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4"/>
      <c r="M167" s="14"/>
      <c r="N167" s="18"/>
      <c r="O167" s="18"/>
      <c r="P167" s="18"/>
      <c r="Q167" s="18"/>
      <c r="R167" s="18"/>
      <c r="S167" s="18"/>
      <c r="T167" s="14"/>
      <c r="U167" s="14"/>
      <c r="V167" s="14"/>
      <c r="W167" s="14"/>
      <c r="Y167" s="3"/>
      <c r="Z167" s="3"/>
      <c r="AA167" s="3"/>
      <c r="AB167" s="3"/>
    </row>
    <row r="168" spans="1:28" x14ac:dyDescent="0.1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4"/>
      <c r="M168" s="14"/>
      <c r="N168" s="18"/>
      <c r="O168" s="18"/>
      <c r="P168" s="18"/>
      <c r="Q168" s="18"/>
      <c r="R168" s="18"/>
      <c r="S168" s="18"/>
      <c r="T168" s="14"/>
      <c r="U168" s="14"/>
      <c r="V168" s="14"/>
      <c r="W168" s="14"/>
      <c r="Y168" s="3"/>
      <c r="Z168" s="3"/>
      <c r="AA168" s="3"/>
      <c r="AB168" s="3"/>
    </row>
    <row r="169" spans="1:28" x14ac:dyDescent="0.1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4"/>
      <c r="M169" s="14"/>
      <c r="N169" s="18"/>
      <c r="O169" s="18"/>
      <c r="P169" s="18"/>
      <c r="Q169" s="18"/>
      <c r="R169" s="18"/>
      <c r="S169" s="18"/>
      <c r="T169" s="14"/>
      <c r="U169" s="14"/>
      <c r="V169" s="14"/>
      <c r="W169" s="14"/>
      <c r="Y169" s="3"/>
      <c r="Z169" s="3"/>
      <c r="AA169" s="3"/>
      <c r="AB169" s="3"/>
    </row>
    <row r="170" spans="1:28" x14ac:dyDescent="0.1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4"/>
      <c r="M170" s="14"/>
      <c r="N170" s="18"/>
      <c r="O170" s="18"/>
      <c r="P170" s="18"/>
      <c r="Q170" s="18"/>
      <c r="R170" s="18"/>
      <c r="S170" s="18"/>
      <c r="T170" s="14"/>
      <c r="U170" s="14"/>
      <c r="V170" s="14"/>
      <c r="W170" s="14"/>
      <c r="Y170" s="3"/>
      <c r="Z170" s="3"/>
      <c r="AA170" s="3"/>
      <c r="AB170" s="3"/>
    </row>
    <row r="171" spans="1:28" x14ac:dyDescent="0.1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4"/>
      <c r="M171" s="14"/>
      <c r="N171" s="18"/>
      <c r="O171" s="18"/>
      <c r="P171" s="18"/>
      <c r="Q171" s="18"/>
      <c r="R171" s="18"/>
      <c r="S171" s="18"/>
      <c r="T171" s="14"/>
      <c r="U171" s="14"/>
      <c r="V171" s="14"/>
      <c r="W171" s="14"/>
      <c r="Y171" s="3"/>
      <c r="Z171" s="3"/>
      <c r="AA171" s="3"/>
      <c r="AB171" s="3"/>
    </row>
    <row r="172" spans="1:28" x14ac:dyDescent="0.1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4"/>
      <c r="M172" s="14"/>
      <c r="N172" s="18"/>
      <c r="O172" s="18"/>
      <c r="P172" s="18"/>
      <c r="Q172" s="18"/>
      <c r="R172" s="18"/>
      <c r="S172" s="18"/>
      <c r="T172" s="14"/>
      <c r="U172" s="14"/>
      <c r="V172" s="14"/>
      <c r="W172" s="14"/>
      <c r="AB172" s="3"/>
    </row>
    <row r="173" spans="1:28" x14ac:dyDescent="0.1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4"/>
      <c r="M173" s="14"/>
      <c r="N173" s="18"/>
      <c r="O173" s="18"/>
      <c r="P173" s="18"/>
      <c r="Q173" s="18"/>
      <c r="R173" s="18"/>
      <c r="S173" s="18"/>
      <c r="T173" s="14"/>
      <c r="U173" s="14"/>
      <c r="V173" s="14"/>
      <c r="W173" s="14"/>
      <c r="AB173" s="3"/>
    </row>
    <row r="174" spans="1:28" x14ac:dyDescent="0.1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4"/>
      <c r="M174" s="14"/>
      <c r="N174" s="18"/>
      <c r="O174" s="18"/>
      <c r="P174" s="18"/>
      <c r="Q174" s="18"/>
      <c r="R174" s="18"/>
      <c r="S174" s="18"/>
      <c r="T174" s="14"/>
      <c r="U174" s="14"/>
      <c r="V174" s="14"/>
      <c r="W174" s="14"/>
      <c r="AB174" s="3"/>
    </row>
    <row r="175" spans="1:28" x14ac:dyDescent="0.15">
      <c r="A175" s="38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14"/>
      <c r="M175" s="14"/>
      <c r="N175" s="18"/>
      <c r="O175" s="18"/>
      <c r="P175" s="18"/>
      <c r="Q175" s="18"/>
      <c r="R175" s="18"/>
      <c r="S175" s="18"/>
      <c r="T175" s="14"/>
      <c r="U175" s="14"/>
      <c r="V175" s="14"/>
      <c r="W175" s="14"/>
      <c r="AB175" s="3"/>
    </row>
    <row r="176" spans="1:28" x14ac:dyDescent="0.1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4"/>
      <c r="M176" s="14"/>
      <c r="N176" s="18"/>
      <c r="O176" s="18"/>
      <c r="P176" s="18"/>
      <c r="Q176" s="18"/>
      <c r="R176" s="18"/>
      <c r="S176" s="18"/>
      <c r="T176" s="14"/>
      <c r="U176" s="14"/>
      <c r="V176" s="14"/>
      <c r="W176" s="14"/>
      <c r="AB176" s="3"/>
    </row>
    <row r="177" spans="1:33" x14ac:dyDescent="0.1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4"/>
      <c r="M177" s="14"/>
      <c r="N177" s="18"/>
      <c r="O177" s="18"/>
      <c r="P177" s="18"/>
      <c r="Q177" s="18"/>
      <c r="R177" s="18"/>
      <c r="S177" s="18"/>
      <c r="T177" s="14"/>
      <c r="U177" s="14"/>
      <c r="V177" s="14"/>
      <c r="W177" s="14"/>
      <c r="AB177" s="3"/>
    </row>
    <row r="178" spans="1:33" x14ac:dyDescent="0.1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4"/>
      <c r="M178" s="14"/>
      <c r="N178" s="18"/>
      <c r="O178" s="18"/>
      <c r="P178" s="18"/>
      <c r="Q178" s="18"/>
      <c r="R178" s="18"/>
      <c r="S178" s="18"/>
      <c r="T178" s="14"/>
      <c r="U178" s="14"/>
      <c r="V178" s="14"/>
      <c r="W178" s="14"/>
      <c r="AB178" s="3"/>
    </row>
    <row r="179" spans="1:33" x14ac:dyDescent="0.1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4"/>
      <c r="M179" s="14"/>
      <c r="N179" s="18"/>
      <c r="O179" s="18"/>
      <c r="P179" s="18"/>
      <c r="Q179" s="18"/>
      <c r="R179" s="18"/>
      <c r="S179" s="18"/>
      <c r="T179" s="14"/>
      <c r="U179" s="14"/>
      <c r="V179" s="14"/>
      <c r="W179" s="14"/>
      <c r="AB179" s="3"/>
    </row>
    <row r="180" spans="1:33" x14ac:dyDescent="0.1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4"/>
      <c r="M180" s="14"/>
      <c r="N180" s="18"/>
      <c r="O180" s="18"/>
      <c r="P180" s="18"/>
      <c r="Q180" s="18"/>
      <c r="R180" s="18"/>
      <c r="S180" s="18"/>
      <c r="T180" s="14"/>
      <c r="U180" s="14"/>
      <c r="V180" s="14"/>
      <c r="W180" s="14"/>
    </row>
    <row r="181" spans="1:33" x14ac:dyDescent="0.1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4"/>
      <c r="M181" s="14"/>
      <c r="N181" s="18"/>
      <c r="O181" s="18"/>
      <c r="P181" s="18"/>
      <c r="Q181" s="18"/>
      <c r="R181" s="18"/>
      <c r="S181" s="18"/>
      <c r="T181" s="14"/>
      <c r="U181" s="14"/>
      <c r="V181" s="14"/>
      <c r="W181" s="14"/>
    </row>
    <row r="182" spans="1:33" x14ac:dyDescent="0.1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4"/>
      <c r="M182" s="14"/>
      <c r="N182" s="18"/>
      <c r="O182" s="18"/>
      <c r="P182" s="18"/>
      <c r="Q182" s="18"/>
      <c r="R182" s="18"/>
      <c r="S182" s="18"/>
      <c r="T182" s="14"/>
      <c r="U182" s="14"/>
      <c r="V182" s="14"/>
      <c r="W182" s="14"/>
    </row>
    <row r="183" spans="1:33" x14ac:dyDescent="0.1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4"/>
      <c r="M183" s="14"/>
      <c r="N183" s="18"/>
      <c r="O183" s="18"/>
      <c r="P183" s="18"/>
      <c r="Q183" s="18"/>
      <c r="R183" s="18"/>
      <c r="S183" s="18"/>
      <c r="T183" s="14"/>
      <c r="U183" s="14"/>
      <c r="V183" s="14"/>
      <c r="W183" s="14"/>
    </row>
    <row r="184" spans="1:33" s="4" customFormat="1" x14ac:dyDescent="0.1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4"/>
      <c r="M184" s="14"/>
      <c r="N184" s="18"/>
      <c r="O184" s="18"/>
      <c r="P184" s="18"/>
      <c r="Q184" s="18"/>
      <c r="R184" s="18"/>
      <c r="S184" s="18"/>
      <c r="T184" s="14"/>
      <c r="U184" s="14"/>
      <c r="V184" s="14"/>
      <c r="W184" s="14"/>
      <c r="AC184" s="2"/>
      <c r="AD184" s="2"/>
      <c r="AE184" s="2"/>
      <c r="AF184" s="2"/>
      <c r="AG184" s="2"/>
    </row>
    <row r="185" spans="1:33" s="4" customFormat="1" x14ac:dyDescent="0.1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4"/>
      <c r="M185" s="14"/>
      <c r="N185" s="18"/>
      <c r="O185" s="18"/>
      <c r="P185" s="18"/>
      <c r="Q185" s="18"/>
      <c r="R185" s="18"/>
      <c r="S185" s="18"/>
      <c r="T185" s="14"/>
      <c r="U185" s="14"/>
      <c r="V185" s="14"/>
      <c r="W185" s="14"/>
      <c r="AC185" s="2"/>
      <c r="AD185" s="2"/>
      <c r="AE185" s="2"/>
      <c r="AF185" s="2"/>
      <c r="AG185" s="2"/>
    </row>
    <row r="186" spans="1:33" s="4" customFormat="1" x14ac:dyDescent="0.1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4"/>
      <c r="M186" s="14"/>
      <c r="N186" s="18"/>
      <c r="O186" s="18"/>
      <c r="P186" s="18"/>
      <c r="Q186" s="18"/>
      <c r="R186" s="18"/>
      <c r="S186" s="18"/>
      <c r="T186" s="14"/>
      <c r="U186" s="14"/>
      <c r="V186" s="14"/>
      <c r="W186" s="14"/>
      <c r="AC186" s="2"/>
      <c r="AD186" s="2"/>
      <c r="AE186" s="2"/>
      <c r="AF186" s="2"/>
      <c r="AG186" s="2"/>
    </row>
    <row r="187" spans="1:33" s="4" customFormat="1" x14ac:dyDescent="0.1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4"/>
      <c r="M187" s="14"/>
      <c r="N187" s="18"/>
      <c r="O187" s="18"/>
      <c r="P187" s="18"/>
      <c r="Q187" s="18"/>
      <c r="R187" s="18"/>
      <c r="S187" s="18"/>
      <c r="T187" s="14"/>
      <c r="U187" s="14"/>
      <c r="V187" s="14"/>
      <c r="W187" s="14"/>
      <c r="AC187" s="2"/>
      <c r="AD187" s="2"/>
      <c r="AE187" s="2"/>
      <c r="AF187" s="2"/>
      <c r="AG187" s="2"/>
    </row>
    <row r="188" spans="1:33" s="4" customFormat="1" x14ac:dyDescent="0.1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4"/>
      <c r="M188" s="14"/>
      <c r="N188" s="18"/>
      <c r="O188" s="18"/>
      <c r="P188" s="18"/>
      <c r="Q188" s="18"/>
      <c r="R188" s="18"/>
      <c r="S188" s="18"/>
      <c r="T188" s="14"/>
      <c r="U188" s="14"/>
      <c r="V188" s="14"/>
      <c r="W188" s="14"/>
      <c r="AC188" s="2"/>
      <c r="AD188" s="2"/>
      <c r="AE188" s="2"/>
      <c r="AF188" s="2"/>
      <c r="AG188" s="2"/>
    </row>
    <row r="189" spans="1:33" s="4" customFormat="1" x14ac:dyDescent="0.1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4"/>
      <c r="M189" s="14"/>
      <c r="N189" s="18"/>
      <c r="O189" s="18"/>
      <c r="P189" s="18"/>
      <c r="Q189" s="18"/>
      <c r="R189" s="18"/>
      <c r="S189" s="18"/>
      <c r="T189" s="14"/>
      <c r="U189" s="14"/>
      <c r="V189" s="14"/>
      <c r="W189" s="14"/>
      <c r="AC189" s="2"/>
      <c r="AD189" s="2"/>
      <c r="AE189" s="2"/>
      <c r="AF189" s="2"/>
      <c r="AG189" s="2"/>
    </row>
    <row r="190" spans="1:33" s="4" customFormat="1" x14ac:dyDescent="0.1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4"/>
      <c r="M190" s="14"/>
      <c r="N190" s="18"/>
      <c r="O190" s="18"/>
      <c r="P190" s="18"/>
      <c r="Q190" s="18"/>
      <c r="R190" s="18"/>
      <c r="S190" s="18"/>
      <c r="T190" s="14"/>
      <c r="U190" s="14"/>
      <c r="V190" s="14"/>
      <c r="W190" s="14"/>
      <c r="AC190" s="2"/>
      <c r="AD190" s="2"/>
      <c r="AE190" s="2"/>
      <c r="AF190" s="2"/>
      <c r="AG190" s="2"/>
    </row>
    <row r="191" spans="1:33" s="4" customFormat="1" x14ac:dyDescent="0.1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4"/>
      <c r="M191" s="14"/>
      <c r="N191" s="18"/>
      <c r="O191" s="18"/>
      <c r="P191" s="18"/>
      <c r="Q191" s="18"/>
      <c r="R191" s="18"/>
      <c r="S191" s="18"/>
      <c r="T191" s="14"/>
      <c r="U191" s="14"/>
      <c r="V191" s="14"/>
      <c r="W191" s="14"/>
      <c r="AC191" s="2"/>
      <c r="AD191" s="2"/>
      <c r="AE191" s="2"/>
      <c r="AF191" s="2"/>
      <c r="AG191" s="2"/>
    </row>
    <row r="192" spans="1:33" s="4" customFormat="1" x14ac:dyDescent="0.1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4"/>
      <c r="M192" s="14"/>
      <c r="N192" s="18"/>
      <c r="O192" s="18"/>
      <c r="P192" s="18"/>
      <c r="Q192" s="18"/>
      <c r="R192" s="18"/>
      <c r="S192" s="18"/>
      <c r="T192" s="14"/>
      <c r="U192" s="14"/>
      <c r="V192" s="14"/>
      <c r="W192" s="14"/>
      <c r="AC192" s="2"/>
      <c r="AD192" s="2"/>
      <c r="AE192" s="2"/>
      <c r="AF192" s="2"/>
      <c r="AG192" s="2"/>
    </row>
    <row r="193" spans="1:33" s="4" customFormat="1" x14ac:dyDescent="0.1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4"/>
      <c r="M193" s="14"/>
      <c r="N193" s="18"/>
      <c r="O193" s="18"/>
      <c r="P193" s="18"/>
      <c r="Q193" s="18"/>
      <c r="R193" s="18"/>
      <c r="S193" s="18"/>
      <c r="T193" s="14"/>
      <c r="U193" s="14"/>
      <c r="V193" s="14"/>
      <c r="W193" s="14"/>
      <c r="AC193" s="2"/>
      <c r="AD193" s="2"/>
      <c r="AE193" s="2"/>
      <c r="AF193" s="2"/>
      <c r="AG193" s="2"/>
    </row>
    <row r="194" spans="1:33" s="4" customFormat="1" x14ac:dyDescent="0.1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4"/>
      <c r="M194" s="14"/>
      <c r="N194" s="18"/>
      <c r="O194" s="18"/>
      <c r="P194" s="18"/>
      <c r="Q194" s="18"/>
      <c r="R194" s="18"/>
      <c r="S194" s="18"/>
      <c r="T194" s="14"/>
      <c r="U194" s="14"/>
      <c r="V194" s="14"/>
      <c r="W194" s="14"/>
      <c r="AC194" s="2"/>
      <c r="AD194" s="2"/>
      <c r="AE194" s="2"/>
      <c r="AF194" s="2"/>
      <c r="AG194" s="2"/>
    </row>
    <row r="195" spans="1:33" s="4" customFormat="1" x14ac:dyDescent="0.1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4"/>
      <c r="M195" s="14"/>
      <c r="N195" s="18"/>
      <c r="O195" s="18"/>
      <c r="P195" s="18"/>
      <c r="Q195" s="18"/>
      <c r="R195" s="18"/>
      <c r="S195" s="18"/>
      <c r="T195" s="14"/>
      <c r="U195" s="14"/>
      <c r="V195" s="14"/>
      <c r="W195" s="14"/>
      <c r="AC195" s="2"/>
      <c r="AD195" s="2"/>
      <c r="AE195" s="2"/>
      <c r="AF195" s="2"/>
      <c r="AG195" s="2"/>
    </row>
    <row r="196" spans="1:33" s="4" customFormat="1" x14ac:dyDescent="0.1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4"/>
      <c r="M196" s="14"/>
      <c r="N196" s="18"/>
      <c r="O196" s="18"/>
      <c r="P196" s="18"/>
      <c r="Q196" s="18"/>
      <c r="R196" s="18"/>
      <c r="S196" s="18"/>
      <c r="T196" s="14"/>
      <c r="U196" s="14"/>
      <c r="V196" s="14"/>
      <c r="W196" s="14"/>
      <c r="AC196" s="2"/>
      <c r="AD196" s="2"/>
      <c r="AE196" s="2"/>
      <c r="AF196" s="2"/>
      <c r="AG196" s="2"/>
    </row>
    <row r="197" spans="1:33" s="4" customFormat="1" x14ac:dyDescent="0.1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4"/>
      <c r="M197" s="14"/>
      <c r="N197" s="18"/>
      <c r="O197" s="18"/>
      <c r="P197" s="18"/>
      <c r="Q197" s="18"/>
      <c r="R197" s="18"/>
      <c r="S197" s="18"/>
      <c r="T197" s="14"/>
      <c r="U197" s="14"/>
      <c r="V197" s="14"/>
      <c r="W197" s="14"/>
      <c r="AC197" s="2"/>
      <c r="AD197" s="2"/>
      <c r="AE197" s="2"/>
      <c r="AF197" s="2"/>
      <c r="AG197" s="2"/>
    </row>
    <row r="198" spans="1:33" s="4" customFormat="1" x14ac:dyDescent="0.1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4"/>
      <c r="M198" s="14"/>
      <c r="N198" s="18"/>
      <c r="O198" s="18"/>
      <c r="P198" s="18"/>
      <c r="Q198" s="18"/>
      <c r="R198" s="18"/>
      <c r="S198" s="18"/>
      <c r="T198" s="14"/>
      <c r="U198" s="14"/>
      <c r="V198" s="14"/>
      <c r="W198" s="14"/>
      <c r="AC198" s="2"/>
      <c r="AD198" s="2"/>
      <c r="AE198" s="2"/>
      <c r="AF198" s="2"/>
      <c r="AG198" s="2"/>
    </row>
    <row r="199" spans="1:33" s="4" customFormat="1" x14ac:dyDescent="0.1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4"/>
      <c r="M199" s="14"/>
      <c r="N199" s="18"/>
      <c r="O199" s="18"/>
      <c r="P199" s="18"/>
      <c r="Q199" s="18"/>
      <c r="R199" s="18"/>
      <c r="S199" s="18"/>
      <c r="T199" s="14"/>
      <c r="U199" s="14"/>
      <c r="V199" s="14"/>
      <c r="W199" s="14"/>
      <c r="AC199" s="2"/>
      <c r="AD199" s="2"/>
      <c r="AE199" s="2"/>
      <c r="AF199" s="2"/>
      <c r="AG199" s="2"/>
    </row>
    <row r="200" spans="1:33" s="4" customFormat="1" x14ac:dyDescent="0.1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4"/>
      <c r="M200" s="14"/>
      <c r="N200" s="18"/>
      <c r="O200" s="18"/>
      <c r="P200" s="18"/>
      <c r="Q200" s="18"/>
      <c r="R200" s="18"/>
      <c r="S200" s="18"/>
      <c r="T200" s="14"/>
      <c r="U200" s="14"/>
      <c r="V200" s="14"/>
      <c r="W200" s="14"/>
      <c r="AC200" s="2"/>
      <c r="AD200" s="2"/>
      <c r="AE200" s="2"/>
      <c r="AF200" s="2"/>
      <c r="AG200" s="2"/>
    </row>
    <row r="201" spans="1:33" s="4" customFormat="1" x14ac:dyDescent="0.1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4"/>
      <c r="M201" s="14"/>
      <c r="N201" s="18"/>
      <c r="O201" s="18"/>
      <c r="P201" s="18"/>
      <c r="Q201" s="18"/>
      <c r="R201" s="18"/>
      <c r="S201" s="18"/>
      <c r="T201" s="14"/>
      <c r="U201" s="14"/>
      <c r="V201" s="14"/>
      <c r="W201" s="14"/>
      <c r="AC201" s="2"/>
      <c r="AD201" s="2"/>
      <c r="AE201" s="2"/>
      <c r="AF201" s="2"/>
      <c r="AG201" s="2"/>
    </row>
    <row r="202" spans="1:33" s="4" customFormat="1" x14ac:dyDescent="0.1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4"/>
      <c r="M202" s="14"/>
      <c r="N202" s="18"/>
      <c r="O202" s="18"/>
      <c r="P202" s="18"/>
      <c r="Q202" s="18"/>
      <c r="R202" s="18"/>
      <c r="S202" s="18"/>
      <c r="T202" s="14"/>
      <c r="U202" s="14"/>
      <c r="V202" s="14"/>
      <c r="W202" s="14"/>
      <c r="AC202" s="2"/>
      <c r="AD202" s="2"/>
      <c r="AE202" s="2"/>
      <c r="AF202" s="2"/>
      <c r="AG202" s="2"/>
    </row>
    <row r="203" spans="1:33" s="4" customFormat="1" x14ac:dyDescent="0.1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4"/>
      <c r="M203" s="14"/>
      <c r="N203" s="18"/>
      <c r="O203" s="18"/>
      <c r="P203" s="18"/>
      <c r="Q203" s="18"/>
      <c r="R203" s="18"/>
      <c r="S203" s="18"/>
      <c r="T203" s="14"/>
      <c r="U203" s="14"/>
      <c r="V203" s="14"/>
      <c r="W203" s="14"/>
      <c r="AC203" s="2"/>
      <c r="AD203" s="2"/>
      <c r="AE203" s="2"/>
      <c r="AF203" s="2"/>
      <c r="AG203" s="2"/>
    </row>
    <row r="204" spans="1:33" s="4" customFormat="1" x14ac:dyDescent="0.1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4"/>
      <c r="M204" s="14"/>
      <c r="N204" s="18"/>
      <c r="O204" s="18"/>
      <c r="P204" s="18"/>
      <c r="Q204" s="18"/>
      <c r="R204" s="18"/>
      <c r="S204" s="18"/>
      <c r="T204" s="14"/>
      <c r="U204" s="14"/>
      <c r="V204" s="14"/>
      <c r="W204" s="14"/>
      <c r="AC204" s="2"/>
      <c r="AD204" s="2"/>
      <c r="AE204" s="2"/>
      <c r="AF204" s="2"/>
      <c r="AG204" s="2"/>
    </row>
    <row r="205" spans="1:33" s="4" customFormat="1" x14ac:dyDescent="0.1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4"/>
      <c r="M205" s="14"/>
      <c r="N205" s="18"/>
      <c r="O205" s="18"/>
      <c r="P205" s="18"/>
      <c r="Q205" s="18"/>
      <c r="R205" s="18"/>
      <c r="S205" s="18"/>
      <c r="T205" s="14"/>
      <c r="U205" s="14"/>
      <c r="V205" s="14"/>
      <c r="W205" s="14"/>
      <c r="AC205" s="2"/>
      <c r="AD205" s="2"/>
      <c r="AE205" s="2"/>
      <c r="AF205" s="2"/>
      <c r="AG205" s="2"/>
    </row>
    <row r="206" spans="1:33" s="4" customFormat="1" x14ac:dyDescent="0.1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4"/>
      <c r="M206" s="14"/>
      <c r="N206" s="18"/>
      <c r="O206" s="18"/>
      <c r="P206" s="18"/>
      <c r="Q206" s="18"/>
      <c r="R206" s="18"/>
      <c r="S206" s="18"/>
      <c r="T206" s="14"/>
      <c r="U206" s="14"/>
      <c r="V206" s="14"/>
      <c r="W206" s="14"/>
      <c r="AC206" s="2"/>
      <c r="AD206" s="2"/>
      <c r="AE206" s="2"/>
      <c r="AF206" s="2"/>
      <c r="AG206" s="2"/>
    </row>
    <row r="207" spans="1:33" s="4" customFormat="1" x14ac:dyDescent="0.1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4"/>
      <c r="M207" s="14"/>
      <c r="N207" s="18"/>
      <c r="O207" s="18"/>
      <c r="P207" s="18"/>
      <c r="Q207" s="18"/>
      <c r="R207" s="18"/>
      <c r="S207" s="18"/>
      <c r="T207" s="14"/>
      <c r="U207" s="14"/>
      <c r="V207" s="14"/>
      <c r="W207" s="14"/>
      <c r="AC207" s="2"/>
      <c r="AD207" s="2"/>
      <c r="AE207" s="2"/>
      <c r="AF207" s="2"/>
      <c r="AG207" s="2"/>
    </row>
    <row r="208" spans="1:33" s="4" customFormat="1" x14ac:dyDescent="0.1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4"/>
      <c r="M208" s="14"/>
      <c r="N208" s="18"/>
      <c r="O208" s="18"/>
      <c r="P208" s="18"/>
      <c r="Q208" s="18"/>
      <c r="R208" s="18"/>
      <c r="S208" s="18"/>
      <c r="T208" s="14"/>
      <c r="U208" s="14"/>
      <c r="V208" s="14"/>
      <c r="W208" s="14"/>
      <c r="AC208" s="2"/>
      <c r="AD208" s="2"/>
      <c r="AE208" s="2"/>
      <c r="AF208" s="2"/>
      <c r="AG208" s="2"/>
    </row>
    <row r="209" spans="1:33" s="4" customFormat="1" x14ac:dyDescent="0.1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4"/>
      <c r="M209" s="14"/>
      <c r="N209" s="18"/>
      <c r="O209" s="18"/>
      <c r="P209" s="18"/>
      <c r="Q209" s="18"/>
      <c r="R209" s="18"/>
      <c r="S209" s="18"/>
      <c r="T209" s="14"/>
      <c r="U209" s="14"/>
      <c r="V209" s="14"/>
      <c r="W209" s="14"/>
      <c r="AC209" s="2"/>
      <c r="AD209" s="2"/>
      <c r="AE209" s="2"/>
      <c r="AF209" s="2"/>
      <c r="AG209" s="2"/>
    </row>
    <row r="210" spans="1:33" s="4" customFormat="1" x14ac:dyDescent="0.1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4"/>
      <c r="M210" s="14"/>
      <c r="N210" s="18"/>
      <c r="O210" s="18"/>
      <c r="P210" s="18"/>
      <c r="Q210" s="18"/>
      <c r="R210" s="18"/>
      <c r="S210" s="18"/>
      <c r="T210" s="14"/>
      <c r="U210" s="14"/>
      <c r="V210" s="14"/>
      <c r="W210" s="14"/>
      <c r="AC210" s="2"/>
      <c r="AD210" s="2"/>
      <c r="AE210" s="2"/>
      <c r="AF210" s="2"/>
      <c r="AG210" s="2"/>
    </row>
    <row r="211" spans="1:33" s="4" customFormat="1" x14ac:dyDescent="0.1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4"/>
      <c r="M211" s="14"/>
      <c r="N211" s="18"/>
      <c r="O211" s="18"/>
      <c r="P211" s="18"/>
      <c r="Q211" s="18"/>
      <c r="R211" s="18"/>
      <c r="S211" s="18"/>
      <c r="T211" s="14"/>
      <c r="U211" s="14"/>
      <c r="V211" s="14"/>
      <c r="W211" s="14"/>
      <c r="AC211" s="2"/>
      <c r="AD211" s="2"/>
      <c r="AE211" s="2"/>
      <c r="AF211" s="2"/>
      <c r="AG211" s="2"/>
    </row>
    <row r="212" spans="1:33" s="4" customFormat="1" x14ac:dyDescent="0.1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4"/>
      <c r="M212" s="14"/>
      <c r="N212" s="18"/>
      <c r="O212" s="18"/>
      <c r="P212" s="18"/>
      <c r="Q212" s="18"/>
      <c r="R212" s="18"/>
      <c r="S212" s="18"/>
      <c r="T212" s="14"/>
      <c r="U212" s="14"/>
      <c r="V212" s="14"/>
      <c r="W212" s="14"/>
      <c r="AC212" s="2"/>
      <c r="AD212" s="2"/>
      <c r="AE212" s="2"/>
      <c r="AF212" s="2"/>
      <c r="AG212" s="2"/>
    </row>
    <row r="213" spans="1:33" s="4" customFormat="1" x14ac:dyDescent="0.1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4"/>
      <c r="M213" s="14"/>
      <c r="N213" s="18"/>
      <c r="O213" s="18"/>
      <c r="P213" s="18"/>
      <c r="Q213" s="18"/>
      <c r="R213" s="18"/>
      <c r="S213" s="18"/>
      <c r="T213" s="14"/>
      <c r="U213" s="14"/>
      <c r="V213" s="14"/>
      <c r="W213" s="14"/>
      <c r="AC213" s="2"/>
      <c r="AD213" s="2"/>
      <c r="AE213" s="2"/>
      <c r="AF213" s="2"/>
      <c r="AG213" s="2"/>
    </row>
    <row r="214" spans="1:33" s="4" customFormat="1" x14ac:dyDescent="0.1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4"/>
      <c r="M214" s="14"/>
      <c r="N214" s="18"/>
      <c r="O214" s="18"/>
      <c r="P214" s="18"/>
      <c r="Q214" s="18"/>
      <c r="R214" s="18"/>
      <c r="S214" s="18"/>
      <c r="T214" s="14"/>
      <c r="U214" s="14"/>
      <c r="V214" s="14"/>
      <c r="W214" s="14"/>
      <c r="AC214" s="2"/>
      <c r="AD214" s="2"/>
      <c r="AE214" s="2"/>
      <c r="AF214" s="2"/>
      <c r="AG214" s="2"/>
    </row>
    <row r="215" spans="1:33" s="4" customFormat="1" x14ac:dyDescent="0.1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4"/>
      <c r="M215" s="14"/>
      <c r="N215" s="18"/>
      <c r="O215" s="18"/>
      <c r="P215" s="18"/>
      <c r="Q215" s="18"/>
      <c r="R215" s="18"/>
      <c r="S215" s="18"/>
      <c r="T215" s="14"/>
      <c r="U215" s="14"/>
      <c r="V215" s="14"/>
      <c r="W215" s="14"/>
      <c r="AC215" s="2"/>
      <c r="AD215" s="2"/>
      <c r="AE215" s="2"/>
      <c r="AF215" s="2"/>
      <c r="AG215" s="2"/>
    </row>
    <row r="216" spans="1:33" s="4" customFormat="1" x14ac:dyDescent="0.1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4"/>
      <c r="M216" s="14"/>
      <c r="N216" s="18"/>
      <c r="O216" s="18"/>
      <c r="P216" s="18"/>
      <c r="Q216" s="18"/>
      <c r="R216" s="18"/>
      <c r="S216" s="18"/>
      <c r="T216" s="14"/>
      <c r="U216" s="14"/>
      <c r="V216" s="14"/>
      <c r="W216" s="14"/>
      <c r="AC216" s="2"/>
      <c r="AD216" s="2"/>
      <c r="AE216" s="2"/>
      <c r="AF216" s="2"/>
      <c r="AG216" s="2"/>
    </row>
    <row r="217" spans="1:33" s="4" customFormat="1" x14ac:dyDescent="0.1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4"/>
      <c r="M217" s="14"/>
      <c r="N217" s="18"/>
      <c r="O217" s="18"/>
      <c r="P217" s="18"/>
      <c r="Q217" s="18"/>
      <c r="R217" s="18"/>
      <c r="S217" s="18"/>
      <c r="T217" s="14"/>
      <c r="U217" s="14"/>
      <c r="V217" s="14"/>
      <c r="W217" s="14"/>
      <c r="AC217" s="2"/>
      <c r="AD217" s="2"/>
      <c r="AE217" s="2"/>
      <c r="AF217" s="2"/>
      <c r="AG217" s="2"/>
    </row>
    <row r="218" spans="1:33" s="4" customFormat="1" x14ac:dyDescent="0.1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4"/>
      <c r="M218" s="14"/>
      <c r="N218" s="18"/>
      <c r="O218" s="18"/>
      <c r="P218" s="18"/>
      <c r="Q218" s="18"/>
      <c r="R218" s="18"/>
      <c r="S218" s="18"/>
      <c r="T218" s="14"/>
      <c r="U218" s="14"/>
      <c r="V218" s="14"/>
      <c r="W218" s="14"/>
      <c r="AC218" s="2"/>
      <c r="AD218" s="2"/>
      <c r="AE218" s="2"/>
      <c r="AF218" s="2"/>
      <c r="AG218" s="2"/>
    </row>
    <row r="219" spans="1:33" s="4" customFormat="1" x14ac:dyDescent="0.1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4"/>
      <c r="M219" s="14"/>
      <c r="N219" s="18"/>
      <c r="O219" s="18"/>
      <c r="P219" s="18"/>
      <c r="Q219" s="18"/>
      <c r="R219" s="18"/>
      <c r="S219" s="18"/>
      <c r="T219" s="14"/>
      <c r="U219" s="14"/>
      <c r="V219" s="14"/>
      <c r="W219" s="14"/>
      <c r="AC219" s="2"/>
      <c r="AD219" s="2"/>
      <c r="AE219" s="2"/>
      <c r="AF219" s="2"/>
      <c r="AG219" s="2"/>
    </row>
    <row r="220" spans="1:33" s="4" customFormat="1" x14ac:dyDescent="0.1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4"/>
      <c r="M220" s="14"/>
      <c r="N220" s="18"/>
      <c r="O220" s="18"/>
      <c r="P220" s="18"/>
      <c r="Q220" s="18"/>
      <c r="R220" s="18"/>
      <c r="S220" s="18"/>
      <c r="T220" s="14"/>
      <c r="U220" s="14"/>
      <c r="V220" s="14"/>
      <c r="W220" s="14"/>
      <c r="AC220" s="2"/>
      <c r="AD220" s="2"/>
      <c r="AE220" s="2"/>
      <c r="AF220" s="2"/>
      <c r="AG220" s="2"/>
    </row>
    <row r="221" spans="1:33" s="4" customFormat="1" x14ac:dyDescent="0.1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4"/>
      <c r="M221" s="14"/>
      <c r="N221" s="18"/>
      <c r="O221" s="18"/>
      <c r="P221" s="18"/>
      <c r="Q221" s="18"/>
      <c r="R221" s="18"/>
      <c r="S221" s="18"/>
      <c r="T221" s="14"/>
      <c r="U221" s="14"/>
      <c r="V221" s="14"/>
      <c r="W221" s="14"/>
      <c r="AC221" s="2"/>
      <c r="AD221" s="2"/>
      <c r="AE221" s="2"/>
      <c r="AF221" s="2"/>
      <c r="AG221" s="2"/>
    </row>
    <row r="222" spans="1:33" s="4" customFormat="1" x14ac:dyDescent="0.1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4"/>
      <c r="M222" s="14"/>
      <c r="N222" s="18"/>
      <c r="O222" s="18"/>
      <c r="P222" s="18"/>
      <c r="Q222" s="18"/>
      <c r="R222" s="18"/>
      <c r="S222" s="18"/>
      <c r="T222" s="14"/>
      <c r="U222" s="14"/>
      <c r="V222" s="14"/>
      <c r="W222" s="14"/>
      <c r="AC222" s="2"/>
      <c r="AD222" s="2"/>
      <c r="AE222" s="2"/>
      <c r="AF222" s="2"/>
      <c r="AG222" s="2"/>
    </row>
    <row r="223" spans="1:33" s="4" customFormat="1" x14ac:dyDescent="0.1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4"/>
      <c r="M223" s="14"/>
      <c r="N223" s="18"/>
      <c r="O223" s="18"/>
      <c r="P223" s="18"/>
      <c r="Q223" s="18"/>
      <c r="R223" s="18"/>
      <c r="S223" s="18"/>
      <c r="T223" s="14"/>
      <c r="U223" s="14"/>
      <c r="V223" s="14"/>
      <c r="W223" s="14"/>
      <c r="AC223" s="2"/>
      <c r="AD223" s="2"/>
      <c r="AE223" s="2"/>
      <c r="AF223" s="2"/>
      <c r="AG223" s="2"/>
    </row>
    <row r="224" spans="1:33" s="4" customFormat="1" x14ac:dyDescent="0.1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4"/>
      <c r="M224" s="14"/>
      <c r="N224" s="18"/>
      <c r="O224" s="18"/>
      <c r="P224" s="18"/>
      <c r="Q224" s="18"/>
      <c r="R224" s="18"/>
      <c r="S224" s="18"/>
      <c r="T224" s="14"/>
      <c r="U224" s="14"/>
      <c r="V224" s="14"/>
      <c r="W224" s="14"/>
      <c r="AC224" s="2"/>
      <c r="AD224" s="2"/>
      <c r="AE224" s="2"/>
      <c r="AF224" s="2"/>
      <c r="AG224" s="2"/>
    </row>
    <row r="225" spans="1:33" s="4" customFormat="1" x14ac:dyDescent="0.1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4"/>
      <c r="M225" s="14"/>
      <c r="N225" s="18"/>
      <c r="O225" s="18"/>
      <c r="P225" s="18"/>
      <c r="Q225" s="18"/>
      <c r="R225" s="18"/>
      <c r="S225" s="18"/>
      <c r="T225" s="14"/>
      <c r="U225" s="14"/>
      <c r="V225" s="14"/>
      <c r="W225" s="14"/>
      <c r="AC225" s="2"/>
      <c r="AD225" s="2"/>
      <c r="AE225" s="2"/>
      <c r="AF225" s="2"/>
      <c r="AG225" s="2"/>
    </row>
    <row r="226" spans="1:33" s="4" customFormat="1" x14ac:dyDescent="0.1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4"/>
      <c r="M226" s="14"/>
      <c r="N226" s="18"/>
      <c r="O226" s="18"/>
      <c r="P226" s="18"/>
      <c r="Q226" s="18"/>
      <c r="R226" s="18"/>
      <c r="S226" s="18"/>
      <c r="T226" s="14"/>
      <c r="U226" s="14"/>
      <c r="V226" s="14"/>
      <c r="W226" s="14"/>
      <c r="AC226" s="2"/>
      <c r="AD226" s="2"/>
      <c r="AE226" s="2"/>
      <c r="AF226" s="2"/>
      <c r="AG226" s="2"/>
    </row>
    <row r="227" spans="1:33" s="4" customFormat="1" x14ac:dyDescent="0.15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4"/>
      <c r="M227" s="14"/>
      <c r="N227" s="18"/>
      <c r="O227" s="18"/>
      <c r="P227" s="18"/>
      <c r="Q227" s="18"/>
      <c r="R227" s="18"/>
      <c r="S227" s="18"/>
      <c r="T227" s="14"/>
      <c r="U227" s="14"/>
      <c r="V227" s="14"/>
      <c r="W227" s="14"/>
      <c r="AC227" s="2"/>
      <c r="AD227" s="2"/>
      <c r="AE227" s="2"/>
      <c r="AF227" s="2"/>
      <c r="AG227" s="2"/>
    </row>
    <row r="228" spans="1:33" s="4" customFormat="1" x14ac:dyDescent="0.15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4"/>
      <c r="M228" s="14"/>
      <c r="N228" s="18"/>
      <c r="O228" s="18"/>
      <c r="P228" s="18"/>
      <c r="Q228" s="18"/>
      <c r="R228" s="18"/>
      <c r="S228" s="18"/>
      <c r="T228" s="14"/>
      <c r="U228" s="14"/>
      <c r="V228" s="14"/>
      <c r="W228" s="14"/>
      <c r="AC228" s="2"/>
      <c r="AD228" s="2"/>
      <c r="AE228" s="2"/>
      <c r="AF228" s="2"/>
      <c r="AG228" s="2"/>
    </row>
    <row r="229" spans="1:33" s="4" customFormat="1" x14ac:dyDescent="0.15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4"/>
      <c r="M229" s="14"/>
      <c r="N229" s="18"/>
      <c r="O229" s="18"/>
      <c r="P229" s="18"/>
      <c r="Q229" s="18"/>
      <c r="R229" s="18"/>
      <c r="S229" s="18"/>
      <c r="T229" s="14"/>
      <c r="U229" s="14"/>
      <c r="V229" s="14"/>
      <c r="W229" s="14"/>
      <c r="AC229" s="2"/>
      <c r="AD229" s="2"/>
      <c r="AE229" s="2"/>
      <c r="AF229" s="2"/>
      <c r="AG229" s="2"/>
    </row>
    <row r="230" spans="1:33" s="4" customFormat="1" x14ac:dyDescent="0.1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4"/>
      <c r="M230" s="14"/>
      <c r="N230" s="18"/>
      <c r="O230" s="18"/>
      <c r="P230" s="18"/>
      <c r="Q230" s="18"/>
      <c r="R230" s="18"/>
      <c r="S230" s="18"/>
      <c r="T230" s="14"/>
      <c r="U230" s="14"/>
      <c r="V230" s="14"/>
      <c r="W230" s="14"/>
      <c r="AC230" s="2"/>
      <c r="AD230" s="2"/>
      <c r="AE230" s="2"/>
      <c r="AF230" s="2"/>
      <c r="AG230" s="2"/>
    </row>
    <row r="231" spans="1:33" s="4" customFormat="1" x14ac:dyDescent="0.1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4"/>
      <c r="M231" s="14"/>
      <c r="N231" s="18"/>
      <c r="O231" s="18"/>
      <c r="P231" s="18"/>
      <c r="Q231" s="18"/>
      <c r="R231" s="18"/>
      <c r="S231" s="18"/>
      <c r="T231" s="14"/>
      <c r="U231" s="14"/>
      <c r="V231" s="14"/>
      <c r="W231" s="14"/>
      <c r="AC231" s="2"/>
      <c r="AD231" s="2"/>
      <c r="AE231" s="2"/>
      <c r="AF231" s="2"/>
      <c r="AG231" s="2"/>
    </row>
    <row r="232" spans="1:33" s="4" customFormat="1" x14ac:dyDescent="0.1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4"/>
      <c r="M232" s="14"/>
      <c r="N232" s="18"/>
      <c r="O232" s="18"/>
      <c r="P232" s="18"/>
      <c r="Q232" s="18"/>
      <c r="R232" s="18"/>
      <c r="S232" s="18"/>
      <c r="T232" s="14"/>
      <c r="U232" s="14"/>
      <c r="V232" s="14"/>
      <c r="W232" s="14"/>
      <c r="AC232" s="2"/>
      <c r="AD232" s="2"/>
      <c r="AE232" s="2"/>
      <c r="AF232" s="2"/>
      <c r="AG232" s="2"/>
    </row>
    <row r="233" spans="1:33" s="4" customFormat="1" x14ac:dyDescent="0.1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4"/>
      <c r="M233" s="14"/>
      <c r="N233" s="18"/>
      <c r="O233" s="18"/>
      <c r="P233" s="18"/>
      <c r="Q233" s="18"/>
      <c r="R233" s="18"/>
      <c r="S233" s="18"/>
      <c r="T233" s="14"/>
      <c r="U233" s="14"/>
      <c r="V233" s="14"/>
      <c r="W233" s="14"/>
      <c r="AC233" s="2"/>
      <c r="AD233" s="2"/>
      <c r="AE233" s="2"/>
      <c r="AF233" s="2"/>
      <c r="AG233" s="2"/>
    </row>
    <row r="234" spans="1:33" s="4" customFormat="1" x14ac:dyDescent="0.1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4"/>
      <c r="M234" s="14"/>
      <c r="N234" s="18"/>
      <c r="O234" s="18"/>
      <c r="P234" s="18"/>
      <c r="Q234" s="18"/>
      <c r="R234" s="18"/>
      <c r="S234" s="18"/>
      <c r="T234" s="14"/>
      <c r="U234" s="14"/>
      <c r="V234" s="14"/>
      <c r="W234" s="14"/>
      <c r="AC234" s="2"/>
      <c r="AD234" s="2"/>
      <c r="AE234" s="2"/>
      <c r="AF234" s="2"/>
      <c r="AG234" s="2"/>
    </row>
    <row r="235" spans="1:33" s="4" customFormat="1" x14ac:dyDescent="0.1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4"/>
      <c r="M235" s="14"/>
      <c r="N235" s="18"/>
      <c r="O235" s="18"/>
      <c r="P235" s="18"/>
      <c r="Q235" s="18"/>
      <c r="R235" s="18"/>
      <c r="S235" s="18"/>
      <c r="T235" s="14"/>
      <c r="U235" s="14"/>
      <c r="V235" s="14"/>
      <c r="W235" s="14"/>
      <c r="AC235" s="2"/>
      <c r="AD235" s="2"/>
      <c r="AE235" s="2"/>
      <c r="AF235" s="2"/>
      <c r="AG235" s="2"/>
    </row>
    <row r="236" spans="1:33" s="4" customFormat="1" x14ac:dyDescent="0.1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4"/>
      <c r="M236" s="14"/>
      <c r="N236" s="18"/>
      <c r="O236" s="18"/>
      <c r="P236" s="18"/>
      <c r="Q236" s="18"/>
      <c r="R236" s="18"/>
      <c r="S236" s="18"/>
      <c r="T236" s="14"/>
      <c r="U236" s="14"/>
      <c r="V236" s="14"/>
      <c r="W236" s="14"/>
      <c r="AC236" s="2"/>
      <c r="AD236" s="2"/>
      <c r="AE236" s="2"/>
      <c r="AF236" s="2"/>
      <c r="AG236" s="2"/>
    </row>
    <row r="237" spans="1:33" s="4" customFormat="1" x14ac:dyDescent="0.15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4"/>
      <c r="M237" s="14"/>
      <c r="N237" s="18"/>
      <c r="O237" s="18"/>
      <c r="P237" s="18"/>
      <c r="Q237" s="18"/>
      <c r="R237" s="18"/>
      <c r="S237" s="18"/>
      <c r="T237" s="14"/>
      <c r="U237" s="14"/>
      <c r="V237" s="14"/>
      <c r="W237" s="14"/>
      <c r="AC237" s="2"/>
      <c r="AD237" s="2"/>
      <c r="AE237" s="2"/>
      <c r="AF237" s="2"/>
      <c r="AG237" s="2"/>
    </row>
    <row r="238" spans="1:33" s="4" customFormat="1" x14ac:dyDescent="0.15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4"/>
      <c r="M238" s="14"/>
      <c r="N238" s="18"/>
      <c r="O238" s="18"/>
      <c r="P238" s="18"/>
      <c r="Q238" s="18"/>
      <c r="R238" s="18"/>
      <c r="S238" s="18"/>
      <c r="T238" s="14"/>
      <c r="U238" s="14"/>
      <c r="V238" s="14"/>
      <c r="W238" s="14"/>
      <c r="AC238" s="2"/>
      <c r="AD238" s="2"/>
      <c r="AE238" s="2"/>
      <c r="AF238" s="2"/>
      <c r="AG238" s="2"/>
    </row>
    <row r="239" spans="1:33" s="4" customFormat="1" x14ac:dyDescent="0.15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4"/>
      <c r="M239" s="14"/>
      <c r="N239" s="18"/>
      <c r="O239" s="18"/>
      <c r="P239" s="18"/>
      <c r="Q239" s="18"/>
      <c r="R239" s="18"/>
      <c r="S239" s="18"/>
      <c r="T239" s="14"/>
      <c r="U239" s="14"/>
      <c r="V239" s="14"/>
      <c r="W239" s="14"/>
      <c r="AC239" s="2"/>
      <c r="AD239" s="2"/>
      <c r="AE239" s="2"/>
      <c r="AF239" s="2"/>
      <c r="AG239" s="2"/>
    </row>
    <row r="240" spans="1:33" s="4" customFormat="1" x14ac:dyDescent="0.15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4"/>
      <c r="M240" s="14"/>
      <c r="N240" s="18"/>
      <c r="O240" s="18"/>
      <c r="P240" s="18"/>
      <c r="Q240" s="18"/>
      <c r="R240" s="18"/>
      <c r="S240" s="18"/>
      <c r="T240" s="14"/>
      <c r="U240" s="14"/>
      <c r="V240" s="14"/>
      <c r="W240" s="14"/>
      <c r="AC240" s="2"/>
      <c r="AD240" s="2"/>
      <c r="AE240" s="2"/>
      <c r="AF240" s="2"/>
      <c r="AG240" s="2"/>
    </row>
    <row r="241" spans="1:33" s="4" customFormat="1" x14ac:dyDescent="0.15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4"/>
      <c r="M241" s="14"/>
      <c r="N241" s="18"/>
      <c r="O241" s="18"/>
      <c r="P241" s="18"/>
      <c r="Q241" s="18"/>
      <c r="R241" s="18"/>
      <c r="S241" s="18"/>
      <c r="T241" s="14"/>
      <c r="U241" s="14"/>
      <c r="V241" s="14"/>
      <c r="W241" s="14"/>
      <c r="AC241" s="2"/>
      <c r="AD241" s="2"/>
      <c r="AE241" s="2"/>
      <c r="AF241" s="2"/>
      <c r="AG241" s="2"/>
    </row>
    <row r="242" spans="1:33" s="4" customFormat="1" x14ac:dyDescent="0.15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4"/>
      <c r="M242" s="14"/>
      <c r="N242" s="18"/>
      <c r="O242" s="18"/>
      <c r="P242" s="18"/>
      <c r="Q242" s="18"/>
      <c r="R242" s="18"/>
      <c r="S242" s="18"/>
      <c r="T242" s="14"/>
      <c r="U242" s="14"/>
      <c r="V242" s="14"/>
      <c r="W242" s="14"/>
      <c r="AC242" s="2"/>
      <c r="AD242" s="2"/>
      <c r="AE242" s="2"/>
      <c r="AF242" s="2"/>
      <c r="AG242" s="2"/>
    </row>
    <row r="243" spans="1:33" s="4" customFormat="1" x14ac:dyDescent="0.15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4"/>
      <c r="M243" s="14"/>
      <c r="N243" s="18"/>
      <c r="O243" s="18"/>
      <c r="P243" s="18"/>
      <c r="Q243" s="18"/>
      <c r="R243" s="18"/>
      <c r="S243" s="18"/>
      <c r="T243" s="14"/>
      <c r="U243" s="14"/>
      <c r="V243" s="14"/>
      <c r="W243" s="14"/>
      <c r="AC243" s="2"/>
      <c r="AD243" s="2"/>
      <c r="AE243" s="2"/>
      <c r="AF243" s="2"/>
      <c r="AG243" s="2"/>
    </row>
    <row r="244" spans="1:33" s="4" customFormat="1" x14ac:dyDescent="0.15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4"/>
      <c r="M244" s="14"/>
      <c r="N244" s="18"/>
      <c r="O244" s="18"/>
      <c r="P244" s="18"/>
      <c r="Q244" s="18"/>
      <c r="R244" s="18"/>
      <c r="S244" s="18"/>
      <c r="T244" s="14"/>
      <c r="U244" s="14"/>
      <c r="V244" s="14"/>
      <c r="W244" s="14"/>
      <c r="AC244" s="2"/>
      <c r="AD244" s="2"/>
      <c r="AE244" s="2"/>
      <c r="AF244" s="2"/>
      <c r="AG244" s="2"/>
    </row>
    <row r="245" spans="1:33" s="4" customFormat="1" x14ac:dyDescent="0.1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4"/>
      <c r="M245" s="14"/>
      <c r="N245" s="18"/>
      <c r="O245" s="18"/>
      <c r="P245" s="18"/>
      <c r="Q245" s="18"/>
      <c r="R245" s="18"/>
      <c r="S245" s="18"/>
      <c r="T245" s="14"/>
      <c r="U245" s="14"/>
      <c r="V245" s="14"/>
      <c r="W245" s="14"/>
      <c r="AC245" s="2"/>
      <c r="AD245" s="2"/>
      <c r="AE245" s="2"/>
      <c r="AF245" s="2"/>
      <c r="AG245" s="2"/>
    </row>
    <row r="246" spans="1:33" s="4" customFormat="1" x14ac:dyDescent="0.15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4"/>
      <c r="M246" s="14"/>
      <c r="N246" s="18"/>
      <c r="O246" s="18"/>
      <c r="P246" s="18"/>
      <c r="Q246" s="18"/>
      <c r="R246" s="18"/>
      <c r="S246" s="18"/>
      <c r="T246" s="14"/>
      <c r="U246" s="14"/>
      <c r="V246" s="14"/>
      <c r="W246" s="14"/>
      <c r="AC246" s="2"/>
      <c r="AD246" s="2"/>
      <c r="AE246" s="2"/>
      <c r="AF246" s="2"/>
      <c r="AG246" s="2"/>
    </row>
    <row r="247" spans="1:33" s="4" customFormat="1" x14ac:dyDescent="0.15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4"/>
      <c r="M247" s="14"/>
      <c r="N247" s="18"/>
      <c r="O247" s="18"/>
      <c r="P247" s="18"/>
      <c r="Q247" s="18"/>
      <c r="R247" s="18"/>
      <c r="S247" s="18"/>
      <c r="T247" s="14"/>
      <c r="U247" s="14"/>
      <c r="V247" s="14"/>
      <c r="W247" s="14"/>
      <c r="AC247" s="2"/>
      <c r="AD247" s="2"/>
      <c r="AE247" s="2"/>
      <c r="AF247" s="2"/>
      <c r="AG247" s="2"/>
    </row>
    <row r="248" spans="1:33" s="4" customFormat="1" x14ac:dyDescent="0.15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4"/>
      <c r="M248" s="14"/>
      <c r="N248" s="18"/>
      <c r="O248" s="18"/>
      <c r="P248" s="18"/>
      <c r="Q248" s="18"/>
      <c r="R248" s="18"/>
      <c r="S248" s="18"/>
      <c r="T248" s="14"/>
      <c r="U248" s="14"/>
      <c r="V248" s="14"/>
      <c r="W248" s="14"/>
      <c r="AC248" s="2"/>
      <c r="AD248" s="2"/>
      <c r="AE248" s="2"/>
      <c r="AF248" s="2"/>
      <c r="AG248" s="2"/>
    </row>
    <row r="249" spans="1:33" s="4" customFormat="1" x14ac:dyDescent="0.15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4"/>
      <c r="M249" s="14"/>
      <c r="N249" s="18"/>
      <c r="O249" s="18"/>
      <c r="P249" s="18"/>
      <c r="Q249" s="18"/>
      <c r="R249" s="18"/>
      <c r="S249" s="18"/>
      <c r="T249" s="14"/>
      <c r="U249" s="14"/>
      <c r="V249" s="14"/>
      <c r="W249" s="14"/>
      <c r="AC249" s="2"/>
      <c r="AD249" s="2"/>
      <c r="AE249" s="2"/>
      <c r="AF249" s="2"/>
      <c r="AG249" s="2"/>
    </row>
    <row r="250" spans="1:33" s="4" customFormat="1" x14ac:dyDescent="0.15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4"/>
      <c r="M250" s="14"/>
      <c r="N250" s="18"/>
      <c r="O250" s="18"/>
      <c r="P250" s="18"/>
      <c r="Q250" s="18"/>
      <c r="R250" s="18"/>
      <c r="S250" s="18"/>
      <c r="T250" s="14"/>
      <c r="U250" s="14"/>
      <c r="V250" s="14"/>
      <c r="W250" s="14"/>
      <c r="AC250" s="2"/>
      <c r="AD250" s="2"/>
      <c r="AE250" s="2"/>
      <c r="AF250" s="2"/>
      <c r="AG250" s="2"/>
    </row>
    <row r="251" spans="1:33" s="4" customFormat="1" x14ac:dyDescent="0.15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4"/>
      <c r="M251" s="14"/>
      <c r="N251" s="18"/>
      <c r="O251" s="18"/>
      <c r="P251" s="18"/>
      <c r="Q251" s="18"/>
      <c r="R251" s="18"/>
      <c r="S251" s="18"/>
      <c r="T251" s="14"/>
      <c r="U251" s="14"/>
      <c r="V251" s="14"/>
      <c r="W251" s="14"/>
      <c r="AC251" s="2"/>
      <c r="AD251" s="2"/>
      <c r="AE251" s="2"/>
      <c r="AF251" s="2"/>
      <c r="AG251" s="2"/>
    </row>
    <row r="252" spans="1:33" s="4" customFormat="1" x14ac:dyDescent="0.15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4"/>
      <c r="M252" s="14"/>
      <c r="N252" s="18"/>
      <c r="O252" s="18"/>
      <c r="P252" s="18"/>
      <c r="Q252" s="18"/>
      <c r="R252" s="18"/>
      <c r="S252" s="18"/>
      <c r="T252" s="14"/>
      <c r="U252" s="14"/>
      <c r="V252" s="14"/>
      <c r="W252" s="14"/>
      <c r="AC252" s="2"/>
      <c r="AD252" s="2"/>
      <c r="AE252" s="2"/>
      <c r="AF252" s="2"/>
      <c r="AG252" s="2"/>
    </row>
    <row r="253" spans="1:33" s="4" customFormat="1" x14ac:dyDescent="0.15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4"/>
      <c r="M253" s="14"/>
      <c r="N253" s="18"/>
      <c r="O253" s="18"/>
      <c r="P253" s="18"/>
      <c r="Q253" s="18"/>
      <c r="R253" s="18"/>
      <c r="S253" s="18"/>
      <c r="T253" s="14"/>
      <c r="U253" s="14"/>
      <c r="V253" s="14"/>
      <c r="W253" s="14"/>
      <c r="AC253" s="2"/>
      <c r="AD253" s="2"/>
      <c r="AE253" s="2"/>
      <c r="AF253" s="2"/>
      <c r="AG253" s="2"/>
    </row>
    <row r="254" spans="1:33" s="4" customFormat="1" x14ac:dyDescent="0.15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4"/>
      <c r="M254" s="14"/>
      <c r="N254" s="18"/>
      <c r="O254" s="18"/>
      <c r="P254" s="18"/>
      <c r="Q254" s="18"/>
      <c r="R254" s="18"/>
      <c r="S254" s="18"/>
      <c r="T254" s="14"/>
      <c r="U254" s="14"/>
      <c r="V254" s="14"/>
      <c r="W254" s="14"/>
      <c r="AC254" s="2"/>
      <c r="AD254" s="2"/>
      <c r="AE254" s="2"/>
      <c r="AF254" s="2"/>
      <c r="AG254" s="2"/>
    </row>
    <row r="255" spans="1:33" s="4" customFormat="1" x14ac:dyDescent="0.1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4"/>
      <c r="M255" s="14"/>
      <c r="N255" s="18"/>
      <c r="O255" s="18"/>
      <c r="P255" s="18"/>
      <c r="Q255" s="18"/>
      <c r="R255" s="18"/>
      <c r="S255" s="18"/>
      <c r="T255" s="14"/>
      <c r="U255" s="14"/>
      <c r="V255" s="14"/>
      <c r="W255" s="14"/>
      <c r="AC255" s="2"/>
      <c r="AD255" s="2"/>
      <c r="AE255" s="2"/>
      <c r="AF255" s="2"/>
      <c r="AG255" s="2"/>
    </row>
    <row r="256" spans="1:33" s="4" customFormat="1" x14ac:dyDescent="0.15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4"/>
      <c r="M256" s="14"/>
      <c r="N256" s="18"/>
      <c r="O256" s="18"/>
      <c r="P256" s="18"/>
      <c r="Q256" s="18"/>
      <c r="R256" s="18"/>
      <c r="S256" s="18"/>
      <c r="T256" s="14"/>
      <c r="U256" s="14"/>
      <c r="V256" s="14"/>
      <c r="W256" s="14"/>
      <c r="AC256" s="2"/>
      <c r="AD256" s="2"/>
      <c r="AE256" s="2"/>
      <c r="AF256" s="2"/>
      <c r="AG256" s="2"/>
    </row>
    <row r="257" spans="1:33" s="4" customFormat="1" x14ac:dyDescent="0.15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4"/>
      <c r="M257" s="14"/>
      <c r="N257" s="18"/>
      <c r="O257" s="18"/>
      <c r="P257" s="18"/>
      <c r="Q257" s="18"/>
      <c r="R257" s="18"/>
      <c r="S257" s="18"/>
      <c r="T257" s="14"/>
      <c r="U257" s="14"/>
      <c r="V257" s="14"/>
      <c r="W257" s="14"/>
      <c r="AC257" s="2"/>
      <c r="AD257" s="2"/>
      <c r="AE257" s="2"/>
      <c r="AF257" s="2"/>
      <c r="AG257" s="2"/>
    </row>
    <row r="258" spans="1:33" s="4" customFormat="1" x14ac:dyDescent="0.15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4"/>
      <c r="M258" s="14"/>
      <c r="N258" s="18"/>
      <c r="O258" s="19"/>
      <c r="P258" s="19"/>
      <c r="Q258" s="19"/>
      <c r="R258" s="19"/>
      <c r="S258" s="19"/>
      <c r="T258" s="7"/>
      <c r="U258" s="7"/>
      <c r="V258" s="7"/>
      <c r="W258" s="7"/>
      <c r="AC258" s="2"/>
      <c r="AD258" s="2"/>
      <c r="AE258" s="2"/>
      <c r="AF258" s="2"/>
      <c r="AG258" s="2"/>
    </row>
    <row r="259" spans="1:33" s="4" customFormat="1" x14ac:dyDescent="0.15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4"/>
      <c r="M259" s="14"/>
      <c r="N259" s="18"/>
      <c r="O259" s="18"/>
      <c r="P259" s="18"/>
      <c r="Q259" s="19"/>
      <c r="R259" s="19"/>
      <c r="S259" s="19"/>
      <c r="T259" s="7"/>
      <c r="U259" s="7"/>
      <c r="V259" s="7"/>
      <c r="W259" s="7"/>
      <c r="AC259" s="2"/>
      <c r="AD259" s="2"/>
      <c r="AE259" s="2"/>
      <c r="AF259" s="2"/>
      <c r="AG259" s="2"/>
    </row>
    <row r="260" spans="1:33" s="4" customFormat="1" x14ac:dyDescent="0.15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7"/>
      <c r="M260" s="7"/>
      <c r="N260" s="19"/>
      <c r="O260" s="19"/>
      <c r="P260" s="19"/>
      <c r="Q260" s="19"/>
      <c r="R260" s="19"/>
      <c r="S260" s="19"/>
      <c r="T260" s="7"/>
      <c r="U260" s="7"/>
      <c r="V260" s="7"/>
      <c r="W260" s="7"/>
      <c r="AC260" s="2"/>
      <c r="AD260" s="2"/>
      <c r="AE260" s="2"/>
      <c r="AF260" s="2"/>
      <c r="AG260" s="2"/>
    </row>
    <row r="261" spans="1:33" s="4" customFormat="1" x14ac:dyDescent="0.15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4"/>
      <c r="M261" s="14"/>
      <c r="N261" s="18"/>
      <c r="O261" s="40"/>
      <c r="P261" s="18"/>
      <c r="Q261" s="19"/>
      <c r="R261" s="19"/>
      <c r="S261" s="19"/>
      <c r="T261" s="7"/>
      <c r="U261" s="7"/>
      <c r="V261" s="7"/>
      <c r="W261" s="7"/>
      <c r="AC261" s="2"/>
      <c r="AD261" s="2"/>
      <c r="AE261" s="2"/>
      <c r="AF261" s="2"/>
      <c r="AG261" s="2"/>
    </row>
    <row r="262" spans="1:33" s="4" customFormat="1" x14ac:dyDescent="0.15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4"/>
      <c r="M262" s="14"/>
      <c r="N262" s="18"/>
      <c r="O262" s="18"/>
      <c r="P262" s="18"/>
      <c r="Q262" s="18"/>
      <c r="R262" s="19"/>
      <c r="S262" s="19"/>
      <c r="T262" s="7"/>
      <c r="U262" s="7"/>
      <c r="V262" s="7"/>
      <c r="W262" s="7"/>
      <c r="AC262" s="2"/>
      <c r="AD262" s="2"/>
      <c r="AE262" s="2"/>
      <c r="AF262" s="2"/>
      <c r="AG262" s="2"/>
    </row>
    <row r="263" spans="1:33" s="4" customFormat="1" x14ac:dyDescent="0.15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7"/>
      <c r="M263" s="7"/>
      <c r="N263" s="19"/>
      <c r="O263" s="19"/>
      <c r="P263" s="19"/>
      <c r="Q263" s="19"/>
      <c r="R263" s="19"/>
      <c r="S263" s="19"/>
      <c r="T263" s="7"/>
      <c r="U263" s="7"/>
      <c r="V263" s="7"/>
      <c r="W263" s="7"/>
      <c r="AC263" s="2"/>
      <c r="AD263" s="2"/>
      <c r="AE263" s="2"/>
      <c r="AF263" s="2"/>
      <c r="AG263" s="2"/>
    </row>
    <row r="264" spans="1:33" s="4" customFormat="1" x14ac:dyDescent="0.15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4"/>
      <c r="M264" s="14"/>
      <c r="N264" s="18"/>
      <c r="O264" s="19"/>
      <c r="P264" s="19"/>
      <c r="Q264" s="19"/>
      <c r="R264" s="19"/>
      <c r="S264" s="19"/>
      <c r="T264" s="7"/>
      <c r="U264" s="7"/>
      <c r="V264" s="7"/>
      <c r="W264" s="7"/>
      <c r="AC264" s="2"/>
      <c r="AD264" s="2"/>
      <c r="AE264" s="2"/>
      <c r="AF264" s="2"/>
      <c r="AG264" s="2"/>
    </row>
    <row r="265" spans="1:33" s="4" customFormat="1" x14ac:dyDescent="0.15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4"/>
      <c r="M265" s="14"/>
      <c r="N265" s="18"/>
      <c r="O265" s="18"/>
      <c r="P265" s="18"/>
      <c r="Q265" s="19"/>
      <c r="R265" s="19"/>
      <c r="S265" s="19"/>
      <c r="T265" s="7"/>
      <c r="U265" s="7"/>
      <c r="V265" s="7"/>
      <c r="W265" s="7"/>
      <c r="AC265" s="2"/>
      <c r="AD265" s="2"/>
      <c r="AE265" s="2"/>
      <c r="AF265" s="2"/>
      <c r="AG265" s="2"/>
    </row>
    <row r="266" spans="1:33" s="4" customFormat="1" x14ac:dyDescent="0.15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4"/>
      <c r="M266" s="14"/>
      <c r="N266" s="18"/>
      <c r="O266" s="18"/>
      <c r="P266" s="18"/>
      <c r="Q266" s="19"/>
      <c r="R266" s="19"/>
      <c r="S266" s="19"/>
      <c r="T266" s="7"/>
      <c r="U266" s="7"/>
      <c r="V266" s="7"/>
      <c r="W266" s="7"/>
      <c r="AC266" s="2"/>
      <c r="AD266" s="2"/>
      <c r="AE266" s="2"/>
      <c r="AF266" s="2"/>
      <c r="AG266" s="2"/>
    </row>
    <row r="267" spans="1:33" s="4" customFormat="1" x14ac:dyDescent="0.15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7"/>
      <c r="M267" s="7"/>
      <c r="N267" s="19"/>
      <c r="O267" s="19"/>
      <c r="P267" s="19"/>
      <c r="Q267" s="19"/>
      <c r="R267" s="19"/>
      <c r="S267" s="19"/>
      <c r="T267" s="7"/>
      <c r="U267" s="7"/>
      <c r="V267" s="7"/>
      <c r="W267" s="7"/>
      <c r="AC267" s="2"/>
      <c r="AD267" s="2"/>
      <c r="AE267" s="2"/>
      <c r="AF267" s="2"/>
      <c r="AG267" s="2"/>
    </row>
    <row r="268" spans="1:33" s="4" customFormat="1" x14ac:dyDescent="0.15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4"/>
      <c r="M268" s="14"/>
      <c r="N268" s="18"/>
      <c r="O268" s="40"/>
      <c r="P268" s="18"/>
      <c r="Q268" s="18"/>
      <c r="R268" s="19"/>
      <c r="S268" s="19"/>
      <c r="T268" s="7"/>
      <c r="U268" s="7"/>
      <c r="V268" s="7"/>
      <c r="W268" s="7"/>
      <c r="AC268" s="2"/>
      <c r="AD268" s="2"/>
      <c r="AE268" s="2"/>
      <c r="AF268" s="2"/>
      <c r="AG268" s="2"/>
    </row>
    <row r="269" spans="1:33" s="4" customFormat="1" x14ac:dyDescent="0.15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4"/>
      <c r="M269" s="14"/>
      <c r="N269" s="18"/>
      <c r="O269" s="18"/>
      <c r="P269" s="18"/>
      <c r="Q269" s="19"/>
      <c r="R269" s="19"/>
      <c r="S269" s="19"/>
      <c r="T269" s="7"/>
      <c r="U269" s="7"/>
      <c r="V269" s="7"/>
      <c r="W269" s="7"/>
      <c r="AC269" s="2"/>
      <c r="AD269" s="2"/>
      <c r="AE269" s="2"/>
      <c r="AF269" s="2"/>
      <c r="AG269" s="2"/>
    </row>
    <row r="270" spans="1:33" s="4" customFormat="1" x14ac:dyDescent="0.15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7"/>
      <c r="M270" s="7"/>
      <c r="N270" s="19"/>
      <c r="O270" s="19"/>
      <c r="P270" s="19"/>
      <c r="Q270" s="19"/>
      <c r="R270" s="19"/>
      <c r="S270" s="19"/>
      <c r="T270" s="7"/>
      <c r="U270" s="7"/>
      <c r="V270" s="7"/>
      <c r="W270" s="7"/>
      <c r="AC270" s="2"/>
      <c r="AD270" s="2"/>
      <c r="AE270" s="2"/>
      <c r="AF270" s="2"/>
      <c r="AG270" s="2"/>
    </row>
    <row r="271" spans="1:33" s="4" customFormat="1" x14ac:dyDescent="0.15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4"/>
      <c r="M271" s="7"/>
      <c r="N271" s="19"/>
      <c r="O271" s="19"/>
      <c r="P271" s="19"/>
      <c r="Q271" s="19"/>
      <c r="R271" s="19"/>
      <c r="S271" s="19"/>
      <c r="T271" s="7"/>
      <c r="U271" s="7"/>
      <c r="V271" s="7"/>
      <c r="W271" s="7"/>
      <c r="AC271" s="2"/>
      <c r="AD271" s="2"/>
      <c r="AE271" s="2"/>
      <c r="AF271" s="2"/>
      <c r="AG271" s="2"/>
    </row>
    <row r="272" spans="1:33" s="4" customFormat="1" x14ac:dyDescent="0.15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7"/>
      <c r="M272" s="7"/>
      <c r="N272" s="19"/>
      <c r="O272" s="19"/>
      <c r="P272" s="19"/>
      <c r="Q272" s="19"/>
      <c r="R272" s="19"/>
      <c r="S272" s="19"/>
      <c r="T272" s="7"/>
      <c r="U272" s="7"/>
      <c r="V272" s="7"/>
      <c r="W272" s="7"/>
      <c r="AC272" s="2"/>
      <c r="AD272" s="2"/>
      <c r="AE272" s="2"/>
      <c r="AF272" s="2"/>
      <c r="AG272" s="2"/>
    </row>
    <row r="273" spans="1:33" s="4" customFormat="1" x14ac:dyDescent="0.15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7"/>
      <c r="M273" s="6"/>
      <c r="N273" s="19"/>
      <c r="O273" s="19"/>
      <c r="P273" s="19"/>
      <c r="Q273" s="19"/>
      <c r="R273" s="19"/>
      <c r="S273" s="19"/>
      <c r="T273" s="7"/>
      <c r="U273" s="7"/>
      <c r="V273" s="7"/>
      <c r="W273" s="7"/>
      <c r="AC273" s="2"/>
      <c r="AD273" s="2"/>
      <c r="AE273" s="2"/>
      <c r="AF273" s="2"/>
      <c r="AG273" s="2"/>
    </row>
    <row r="274" spans="1:33" s="4" customFormat="1" x14ac:dyDescent="0.15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7"/>
      <c r="M274" s="7"/>
      <c r="N274" s="19"/>
      <c r="O274" s="19"/>
      <c r="P274" s="19"/>
      <c r="Q274" s="19"/>
      <c r="R274" s="19"/>
      <c r="S274" s="19"/>
      <c r="T274" s="7"/>
      <c r="U274" s="7"/>
      <c r="V274" s="7"/>
      <c r="W274" s="7"/>
      <c r="AC274" s="2"/>
      <c r="AD274" s="2"/>
      <c r="AE274" s="2"/>
      <c r="AF274" s="2"/>
      <c r="AG274" s="2"/>
    </row>
    <row r="275" spans="1:33" s="4" customFormat="1" x14ac:dyDescent="0.15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7"/>
      <c r="M275" s="7"/>
      <c r="N275" s="19"/>
      <c r="O275" s="19"/>
      <c r="P275" s="19"/>
      <c r="Q275" s="19"/>
      <c r="R275" s="19"/>
      <c r="S275" s="19"/>
      <c r="T275" s="7"/>
      <c r="U275" s="7"/>
      <c r="V275" s="7"/>
      <c r="W275" s="7"/>
      <c r="AC275" s="2"/>
      <c r="AD275" s="2"/>
      <c r="AE275" s="2"/>
      <c r="AF275" s="2"/>
      <c r="AG275" s="2"/>
    </row>
    <row r="276" spans="1:33" s="4" customFormat="1" x14ac:dyDescent="0.15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7"/>
      <c r="M276" s="7"/>
      <c r="N276" s="19"/>
      <c r="O276" s="19"/>
      <c r="P276" s="19"/>
      <c r="Q276" s="19"/>
      <c r="R276" s="19"/>
      <c r="S276" s="19"/>
      <c r="T276" s="7"/>
      <c r="U276" s="7"/>
      <c r="V276" s="7"/>
      <c r="W276" s="7"/>
      <c r="AC276" s="2"/>
      <c r="AD276" s="2"/>
      <c r="AE276" s="2"/>
      <c r="AF276" s="2"/>
      <c r="AG276" s="2"/>
    </row>
    <row r="277" spans="1:33" s="4" customFormat="1" x14ac:dyDescent="0.15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7"/>
      <c r="M277" s="7"/>
      <c r="N277" s="19"/>
      <c r="O277" s="19"/>
      <c r="P277" s="19"/>
      <c r="Q277" s="19"/>
      <c r="R277" s="19"/>
      <c r="S277" s="19"/>
      <c r="T277" s="7"/>
      <c r="U277" s="7"/>
      <c r="V277" s="7"/>
      <c r="W277" s="7"/>
      <c r="AC277" s="2"/>
      <c r="AD277" s="2"/>
      <c r="AE277" s="2"/>
      <c r="AF277" s="2"/>
      <c r="AG277" s="2"/>
    </row>
    <row r="278" spans="1:33" s="4" customFormat="1" x14ac:dyDescent="0.15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7"/>
      <c r="M278" s="7"/>
      <c r="N278" s="19"/>
      <c r="O278" s="19"/>
      <c r="P278" s="19"/>
      <c r="Q278" s="19"/>
      <c r="R278" s="19"/>
      <c r="S278" s="19"/>
      <c r="T278" s="7"/>
      <c r="U278" s="7"/>
      <c r="V278" s="7"/>
      <c r="W278" s="7"/>
      <c r="AC278" s="2"/>
      <c r="AD278" s="2"/>
      <c r="AE278" s="2"/>
      <c r="AF278" s="2"/>
      <c r="AG278" s="2"/>
    </row>
    <row r="279" spans="1:33" s="4" customFormat="1" x14ac:dyDescent="0.15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7"/>
      <c r="M279" s="7"/>
      <c r="N279" s="19"/>
      <c r="O279" s="19"/>
      <c r="P279" s="19"/>
      <c r="Q279" s="19"/>
      <c r="R279" s="19"/>
      <c r="S279" s="19"/>
      <c r="T279" s="7"/>
      <c r="U279" s="7"/>
      <c r="V279" s="7"/>
      <c r="W279" s="7"/>
      <c r="AC279" s="2"/>
      <c r="AD279" s="2"/>
      <c r="AE279" s="2"/>
      <c r="AF279" s="2"/>
      <c r="AG279" s="2"/>
    </row>
    <row r="280" spans="1:33" s="4" customFormat="1" x14ac:dyDescent="0.15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7"/>
      <c r="M280" s="7"/>
      <c r="N280" s="19"/>
      <c r="O280" s="19"/>
      <c r="P280" s="19"/>
      <c r="Q280" s="19"/>
      <c r="R280" s="19"/>
      <c r="S280" s="19"/>
      <c r="T280" s="7"/>
      <c r="U280" s="7"/>
      <c r="V280" s="7"/>
      <c r="W280" s="7"/>
      <c r="AC280" s="2"/>
      <c r="AD280" s="2"/>
      <c r="AE280" s="2"/>
      <c r="AF280" s="2"/>
      <c r="AG280" s="2"/>
    </row>
    <row r="281" spans="1:33" s="4" customFormat="1" x14ac:dyDescent="0.15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7"/>
      <c r="M281" s="7"/>
      <c r="N281" s="19"/>
      <c r="O281" s="19"/>
      <c r="P281" s="19"/>
      <c r="Q281" s="19"/>
      <c r="R281" s="19"/>
      <c r="S281" s="19"/>
      <c r="T281" s="7"/>
      <c r="U281" s="7"/>
      <c r="V281" s="7"/>
      <c r="W281" s="7"/>
      <c r="AC281" s="2"/>
      <c r="AD281" s="2"/>
      <c r="AE281" s="2"/>
      <c r="AF281" s="2"/>
      <c r="AG281" s="2"/>
    </row>
    <row r="282" spans="1:33" s="4" customFormat="1" x14ac:dyDescent="0.15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7"/>
      <c r="M282" s="7"/>
      <c r="N282" s="19"/>
      <c r="O282" s="19"/>
      <c r="P282" s="19"/>
      <c r="Q282" s="19"/>
      <c r="R282" s="19"/>
      <c r="S282" s="19"/>
      <c r="T282" s="7"/>
      <c r="U282" s="7"/>
      <c r="V282" s="7"/>
      <c r="W282" s="7"/>
      <c r="AC282" s="2"/>
      <c r="AD282" s="2"/>
      <c r="AE282" s="2"/>
      <c r="AF282" s="2"/>
      <c r="AG282" s="2"/>
    </row>
    <row r="283" spans="1:33" s="4" customFormat="1" x14ac:dyDescent="0.15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7"/>
      <c r="M283" s="7"/>
      <c r="N283" s="19"/>
      <c r="O283" s="19"/>
      <c r="P283" s="19"/>
      <c r="Q283" s="19"/>
      <c r="R283" s="19"/>
      <c r="S283" s="19"/>
      <c r="T283" s="7"/>
      <c r="U283" s="7"/>
      <c r="V283" s="7"/>
      <c r="W283" s="7"/>
      <c r="AC283" s="2"/>
      <c r="AD283" s="2"/>
      <c r="AE283" s="2"/>
      <c r="AF283" s="2"/>
      <c r="AG283" s="2"/>
    </row>
    <row r="284" spans="1:33" s="4" customFormat="1" x14ac:dyDescent="0.15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7"/>
      <c r="M284" s="7"/>
      <c r="N284" s="19"/>
      <c r="O284" s="19"/>
      <c r="P284" s="19"/>
      <c r="Q284" s="19"/>
      <c r="R284" s="19"/>
      <c r="S284" s="19"/>
      <c r="T284" s="7"/>
      <c r="U284" s="7"/>
      <c r="V284" s="7"/>
      <c r="W284" s="7"/>
      <c r="AC284" s="2"/>
      <c r="AD284" s="2"/>
      <c r="AE284" s="2"/>
      <c r="AF284" s="2"/>
      <c r="AG284" s="2"/>
    </row>
    <row r="285" spans="1:33" s="4" customFormat="1" x14ac:dyDescent="0.15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7"/>
      <c r="M285" s="7"/>
      <c r="N285" s="19"/>
      <c r="O285" s="19"/>
      <c r="P285" s="19"/>
      <c r="Q285" s="19"/>
      <c r="R285" s="19"/>
      <c r="S285" s="19"/>
      <c r="T285" s="7"/>
      <c r="U285" s="7"/>
      <c r="V285" s="7"/>
      <c r="W285" s="7"/>
      <c r="AC285" s="2"/>
      <c r="AD285" s="2"/>
      <c r="AE285" s="2"/>
      <c r="AF285" s="2"/>
      <c r="AG285" s="2"/>
    </row>
    <row r="286" spans="1:33" s="4" customFormat="1" x14ac:dyDescent="0.15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4"/>
      <c r="M286" s="14"/>
      <c r="N286" s="18"/>
      <c r="O286" s="18"/>
      <c r="P286" s="18"/>
      <c r="Q286" s="18"/>
      <c r="R286" s="18"/>
      <c r="S286" s="18"/>
      <c r="T286" s="14"/>
      <c r="U286" s="14"/>
      <c r="V286" s="14"/>
      <c r="W286" s="14"/>
      <c r="AC286" s="2"/>
      <c r="AD286" s="2"/>
      <c r="AE286" s="2"/>
      <c r="AF286" s="2"/>
      <c r="AG286" s="2"/>
    </row>
    <row r="287" spans="1:33" s="4" customFormat="1" x14ac:dyDescent="0.15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4"/>
      <c r="M287" s="14"/>
      <c r="N287" s="18"/>
      <c r="O287" s="18"/>
      <c r="P287" s="18"/>
      <c r="Q287" s="18"/>
      <c r="R287" s="18"/>
      <c r="S287" s="18"/>
      <c r="T287" s="14"/>
      <c r="U287" s="14"/>
      <c r="V287" s="14"/>
      <c r="W287" s="14"/>
      <c r="AC287" s="2"/>
      <c r="AD287" s="2"/>
      <c r="AE287" s="2"/>
      <c r="AF287" s="2"/>
      <c r="AG287" s="2"/>
    </row>
    <row r="288" spans="1:33" s="4" customFormat="1" x14ac:dyDescent="0.15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4"/>
      <c r="M288" s="14"/>
      <c r="N288" s="18"/>
      <c r="O288" s="18"/>
      <c r="P288" s="18"/>
      <c r="Q288" s="18"/>
      <c r="R288" s="18"/>
      <c r="S288" s="18"/>
      <c r="T288" s="14"/>
      <c r="U288" s="14"/>
      <c r="V288" s="14"/>
      <c r="W288" s="14"/>
      <c r="AC288" s="2"/>
      <c r="AD288" s="2"/>
      <c r="AE288" s="2"/>
      <c r="AF288" s="2"/>
      <c r="AG288" s="2"/>
    </row>
    <row r="289" spans="1:33" s="4" customFormat="1" x14ac:dyDescent="0.15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4"/>
      <c r="M289" s="14"/>
      <c r="N289" s="18"/>
      <c r="O289" s="18"/>
      <c r="P289" s="18"/>
      <c r="Q289" s="18"/>
      <c r="R289" s="18"/>
      <c r="S289" s="18"/>
      <c r="T289" s="14"/>
      <c r="U289" s="14"/>
      <c r="V289" s="14"/>
      <c r="W289" s="14"/>
      <c r="AC289" s="2"/>
      <c r="AD289" s="2"/>
      <c r="AE289" s="2"/>
      <c r="AF289" s="2"/>
      <c r="AG289" s="2"/>
    </row>
    <row r="290" spans="1:33" s="4" customFormat="1" x14ac:dyDescent="0.15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4"/>
      <c r="M290" s="14"/>
      <c r="N290" s="18"/>
      <c r="O290" s="18"/>
      <c r="P290" s="18"/>
      <c r="Q290" s="18"/>
      <c r="R290" s="18"/>
      <c r="S290" s="18"/>
      <c r="T290" s="14"/>
      <c r="U290" s="14"/>
      <c r="V290" s="14"/>
      <c r="W290" s="14"/>
      <c r="AC290" s="2"/>
      <c r="AD290" s="2"/>
      <c r="AE290" s="2"/>
      <c r="AF290" s="2"/>
      <c r="AG290" s="2"/>
    </row>
    <row r="291" spans="1:33" s="4" customFormat="1" x14ac:dyDescent="0.15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4"/>
      <c r="M291" s="14"/>
      <c r="N291" s="18"/>
      <c r="O291" s="18"/>
      <c r="P291" s="18"/>
      <c r="Q291" s="18"/>
      <c r="R291" s="18"/>
      <c r="S291" s="18"/>
      <c r="T291" s="14"/>
      <c r="U291" s="14"/>
      <c r="V291" s="14"/>
      <c r="W291" s="14"/>
      <c r="AC291" s="2"/>
      <c r="AD291" s="2"/>
      <c r="AE291" s="2"/>
      <c r="AF291" s="2"/>
      <c r="AG291" s="2"/>
    </row>
    <row r="292" spans="1:33" s="4" customFormat="1" x14ac:dyDescent="0.15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4"/>
      <c r="M292" s="14"/>
      <c r="N292" s="18"/>
      <c r="O292" s="18"/>
      <c r="P292" s="18"/>
      <c r="Q292" s="18"/>
      <c r="R292" s="18"/>
      <c r="S292" s="18"/>
      <c r="T292" s="14"/>
      <c r="U292" s="14"/>
      <c r="V292" s="14"/>
      <c r="W292" s="14"/>
      <c r="AC292" s="2"/>
      <c r="AD292" s="2"/>
      <c r="AE292" s="2"/>
      <c r="AF292" s="2"/>
      <c r="AG292" s="2"/>
    </row>
    <row r="293" spans="1:33" s="4" customFormat="1" x14ac:dyDescent="0.15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4"/>
      <c r="M293" s="14"/>
      <c r="N293" s="18"/>
      <c r="O293" s="18"/>
      <c r="P293" s="18"/>
      <c r="Q293" s="18"/>
      <c r="R293" s="18"/>
      <c r="S293" s="18"/>
      <c r="T293" s="14"/>
      <c r="U293" s="14"/>
      <c r="V293" s="14"/>
      <c r="W293" s="14"/>
      <c r="AC293" s="2"/>
      <c r="AD293" s="2"/>
      <c r="AE293" s="2"/>
      <c r="AF293" s="2"/>
      <c r="AG293" s="2"/>
    </row>
    <row r="294" spans="1:33" s="4" customFormat="1" x14ac:dyDescent="0.15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4"/>
      <c r="M294" s="14"/>
      <c r="N294" s="18"/>
      <c r="O294" s="18"/>
      <c r="P294" s="18"/>
      <c r="Q294" s="18"/>
      <c r="R294" s="18"/>
      <c r="S294" s="18"/>
      <c r="T294" s="14"/>
      <c r="U294" s="14"/>
      <c r="V294" s="14"/>
      <c r="W294" s="14"/>
      <c r="AC294" s="2"/>
      <c r="AD294" s="2"/>
      <c r="AE294" s="2"/>
      <c r="AF294" s="2"/>
      <c r="AG294" s="2"/>
    </row>
    <row r="295" spans="1:33" s="4" customFormat="1" x14ac:dyDescent="0.15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4"/>
      <c r="M295" s="14"/>
      <c r="N295" s="18"/>
      <c r="O295" s="18"/>
      <c r="P295" s="18"/>
      <c r="Q295" s="18"/>
      <c r="R295" s="18"/>
      <c r="S295" s="18"/>
      <c r="T295" s="14"/>
      <c r="U295" s="14"/>
      <c r="V295" s="14"/>
      <c r="W295" s="14"/>
      <c r="AC295" s="2"/>
      <c r="AD295" s="2"/>
      <c r="AE295" s="2"/>
      <c r="AF295" s="2"/>
      <c r="AG295" s="2"/>
    </row>
    <row r="296" spans="1:33" s="4" customFormat="1" x14ac:dyDescent="0.15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7"/>
      <c r="M296" s="7"/>
      <c r="N296" s="19"/>
      <c r="O296" s="19"/>
      <c r="P296" s="19"/>
      <c r="Q296" s="19"/>
      <c r="R296" s="19"/>
      <c r="S296" s="19"/>
      <c r="T296" s="7"/>
      <c r="U296" s="7"/>
      <c r="V296" s="7"/>
      <c r="W296" s="7"/>
      <c r="AC296" s="2"/>
      <c r="AD296" s="2"/>
      <c r="AE296" s="2"/>
      <c r="AF296" s="2"/>
      <c r="AG296" s="2"/>
    </row>
    <row r="297" spans="1:33" s="4" customFormat="1" x14ac:dyDescent="0.15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7"/>
      <c r="M297" s="7"/>
      <c r="N297" s="19"/>
      <c r="O297" s="19"/>
      <c r="P297" s="19"/>
      <c r="Q297" s="19"/>
      <c r="R297" s="19"/>
      <c r="S297" s="19"/>
      <c r="T297" s="7"/>
      <c r="U297" s="7"/>
      <c r="V297" s="7"/>
      <c r="W297" s="7"/>
      <c r="AC297" s="2"/>
      <c r="AD297" s="2"/>
      <c r="AE297" s="2"/>
      <c r="AF297" s="2"/>
      <c r="AG297" s="2"/>
    </row>
    <row r="298" spans="1:33" s="4" customFormat="1" x14ac:dyDescent="0.15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3"/>
      <c r="M298" s="3"/>
      <c r="N298" s="27"/>
      <c r="O298" s="27"/>
      <c r="P298" s="27"/>
      <c r="Q298" s="27"/>
      <c r="R298" s="27"/>
      <c r="S298" s="27"/>
      <c r="T298" s="3"/>
      <c r="U298" s="3"/>
      <c r="V298" s="3"/>
      <c r="W298" s="3"/>
      <c r="AC298" s="2"/>
      <c r="AD298" s="2"/>
      <c r="AE298" s="2"/>
      <c r="AF298" s="2"/>
      <c r="AG298" s="2"/>
    </row>
    <row r="299" spans="1:33" s="4" customFormat="1" x14ac:dyDescent="0.15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4"/>
      <c r="M299" s="14"/>
      <c r="N299" s="18"/>
      <c r="O299" s="18"/>
      <c r="P299" s="18"/>
      <c r="Q299" s="18"/>
      <c r="R299" s="18"/>
      <c r="S299" s="18"/>
      <c r="T299" s="14"/>
      <c r="U299" s="14"/>
      <c r="V299" s="14"/>
      <c r="W299" s="14"/>
      <c r="AC299" s="2"/>
      <c r="AD299" s="2"/>
      <c r="AE299" s="2"/>
      <c r="AF299" s="2"/>
      <c r="AG299" s="2"/>
    </row>
    <row r="300" spans="1:33" s="4" customFormat="1" x14ac:dyDescent="0.15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4"/>
      <c r="M300" s="14"/>
      <c r="N300" s="18"/>
      <c r="O300" s="18"/>
      <c r="P300" s="18"/>
      <c r="Q300" s="18"/>
      <c r="R300" s="18"/>
      <c r="S300" s="18"/>
      <c r="T300" s="14"/>
      <c r="U300" s="14"/>
      <c r="V300" s="14"/>
      <c r="W300" s="14"/>
      <c r="AC300" s="2"/>
      <c r="AD300" s="2"/>
      <c r="AE300" s="2"/>
      <c r="AF300" s="2"/>
      <c r="AG300" s="2"/>
    </row>
    <row r="301" spans="1:33" s="4" customFormat="1" x14ac:dyDescent="0.15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4"/>
      <c r="M301" s="14"/>
      <c r="N301" s="18"/>
      <c r="O301" s="18"/>
      <c r="P301" s="18"/>
      <c r="Q301" s="18"/>
      <c r="R301" s="18"/>
      <c r="S301" s="18"/>
      <c r="T301" s="14"/>
      <c r="U301" s="14"/>
      <c r="V301" s="14"/>
      <c r="W301" s="14"/>
      <c r="AC301" s="2"/>
      <c r="AD301" s="2"/>
      <c r="AE301" s="2"/>
      <c r="AF301" s="2"/>
      <c r="AG301" s="2"/>
    </row>
    <row r="302" spans="1:33" s="4" customFormat="1" x14ac:dyDescent="0.15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4"/>
      <c r="M302" s="14"/>
      <c r="N302" s="18"/>
      <c r="O302" s="18"/>
      <c r="P302" s="18"/>
      <c r="Q302" s="18"/>
      <c r="R302" s="18"/>
      <c r="S302" s="18"/>
      <c r="T302" s="14"/>
      <c r="U302" s="14"/>
      <c r="V302" s="14"/>
      <c r="W302" s="14"/>
      <c r="AC302" s="2"/>
      <c r="AD302" s="2"/>
      <c r="AE302" s="2"/>
      <c r="AF302" s="2"/>
      <c r="AG302" s="2"/>
    </row>
    <row r="303" spans="1:33" s="4" customFormat="1" x14ac:dyDescent="0.15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4"/>
      <c r="M303" s="14"/>
      <c r="N303" s="18"/>
      <c r="O303" s="18"/>
      <c r="P303" s="18"/>
      <c r="Q303" s="18"/>
      <c r="R303" s="18"/>
      <c r="S303" s="18"/>
      <c r="T303" s="14"/>
      <c r="U303" s="14"/>
      <c r="V303" s="14"/>
      <c r="W303" s="14"/>
      <c r="AC303" s="2"/>
      <c r="AD303" s="2"/>
      <c r="AE303" s="2"/>
      <c r="AF303" s="2"/>
      <c r="AG303" s="2"/>
    </row>
    <row r="304" spans="1:33" s="4" customFormat="1" x14ac:dyDescent="0.15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4"/>
      <c r="M304" s="14"/>
      <c r="N304" s="18"/>
      <c r="O304" s="18"/>
      <c r="P304" s="18"/>
      <c r="Q304" s="18"/>
      <c r="R304" s="18"/>
      <c r="S304" s="18"/>
      <c r="T304" s="14"/>
      <c r="U304" s="14"/>
      <c r="V304" s="14"/>
      <c r="W304" s="14"/>
      <c r="AC304" s="2"/>
      <c r="AD304" s="2"/>
      <c r="AE304" s="2"/>
      <c r="AF304" s="2"/>
      <c r="AG304" s="2"/>
    </row>
    <row r="305" spans="1:33" s="4" customFormat="1" x14ac:dyDescent="0.15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4"/>
      <c r="M305" s="14"/>
      <c r="N305" s="18"/>
      <c r="O305" s="18"/>
      <c r="P305" s="18"/>
      <c r="Q305" s="18"/>
      <c r="R305" s="18"/>
      <c r="S305" s="18"/>
      <c r="T305" s="14"/>
      <c r="U305" s="14"/>
      <c r="V305" s="14"/>
      <c r="W305" s="14"/>
      <c r="AC305" s="2"/>
      <c r="AD305" s="2"/>
      <c r="AE305" s="2"/>
      <c r="AF305" s="2"/>
      <c r="AG305" s="2"/>
    </row>
    <row r="306" spans="1:33" s="4" customFormat="1" x14ac:dyDescent="0.15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4"/>
      <c r="M306" s="14"/>
      <c r="N306" s="18"/>
      <c r="O306" s="18"/>
      <c r="P306" s="18"/>
      <c r="Q306" s="18"/>
      <c r="R306" s="18"/>
      <c r="S306" s="18"/>
      <c r="T306" s="14"/>
      <c r="U306" s="14"/>
      <c r="V306" s="14"/>
      <c r="W306" s="14"/>
      <c r="AC306" s="2"/>
      <c r="AD306" s="2"/>
      <c r="AE306" s="2"/>
      <c r="AF306" s="2"/>
      <c r="AG306" s="2"/>
    </row>
    <row r="307" spans="1:33" s="4" customFormat="1" x14ac:dyDescent="0.15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4"/>
      <c r="M307" s="14"/>
      <c r="N307" s="18"/>
      <c r="O307" s="18"/>
      <c r="P307" s="18"/>
      <c r="Q307" s="18"/>
      <c r="R307" s="18"/>
      <c r="S307" s="18"/>
      <c r="T307" s="14"/>
      <c r="U307" s="14"/>
      <c r="V307" s="14"/>
      <c r="W307" s="14"/>
      <c r="AC307" s="2"/>
      <c r="AD307" s="2"/>
      <c r="AE307" s="2"/>
      <c r="AF307" s="2"/>
      <c r="AG307" s="2"/>
    </row>
    <row r="308" spans="1:33" s="4" customFormat="1" x14ac:dyDescent="0.15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4"/>
      <c r="M308" s="14"/>
      <c r="N308" s="18"/>
      <c r="O308" s="18"/>
      <c r="P308" s="18"/>
      <c r="Q308" s="18"/>
      <c r="R308" s="18"/>
      <c r="S308" s="18"/>
      <c r="T308" s="14"/>
      <c r="U308" s="14"/>
      <c r="V308" s="14"/>
      <c r="W308" s="14"/>
      <c r="AC308" s="2"/>
      <c r="AD308" s="2"/>
      <c r="AE308" s="2"/>
      <c r="AF308" s="2"/>
      <c r="AG308" s="2"/>
    </row>
    <row r="309" spans="1:33" s="4" customFormat="1" x14ac:dyDescent="0.15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4"/>
      <c r="M309" s="14"/>
      <c r="N309" s="18"/>
      <c r="O309" s="18"/>
      <c r="P309" s="18"/>
      <c r="Q309" s="18"/>
      <c r="R309" s="18"/>
      <c r="S309" s="18"/>
      <c r="T309" s="14"/>
      <c r="U309" s="14"/>
      <c r="V309" s="14"/>
      <c r="W309" s="14"/>
      <c r="AC309" s="2"/>
      <c r="AD309" s="2"/>
      <c r="AE309" s="2"/>
      <c r="AF309" s="2"/>
      <c r="AG309" s="2"/>
    </row>
    <row r="310" spans="1:33" s="4" customFormat="1" x14ac:dyDescent="0.15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4"/>
      <c r="M310" s="14"/>
      <c r="N310" s="18"/>
      <c r="O310" s="18"/>
      <c r="P310" s="18"/>
      <c r="Q310" s="18"/>
      <c r="R310" s="18"/>
      <c r="S310" s="18"/>
      <c r="T310" s="14"/>
      <c r="U310" s="14"/>
      <c r="V310" s="14"/>
      <c r="W310" s="14"/>
      <c r="AC310" s="2"/>
      <c r="AD310" s="2"/>
      <c r="AE310" s="2"/>
      <c r="AF310" s="2"/>
      <c r="AG310" s="2"/>
    </row>
    <row r="311" spans="1:33" s="4" customFormat="1" x14ac:dyDescent="0.15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4"/>
      <c r="M311" s="14"/>
      <c r="N311" s="18"/>
      <c r="O311" s="18"/>
      <c r="P311" s="18"/>
      <c r="Q311" s="18"/>
      <c r="R311" s="18"/>
      <c r="S311" s="18"/>
      <c r="T311" s="14"/>
      <c r="U311" s="14"/>
      <c r="V311" s="14"/>
      <c r="W311" s="14"/>
      <c r="AC311" s="2"/>
      <c r="AD311" s="2"/>
      <c r="AE311" s="2"/>
      <c r="AF311" s="2"/>
      <c r="AG311" s="2"/>
    </row>
    <row r="312" spans="1:33" s="4" customFormat="1" x14ac:dyDescent="0.15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4"/>
      <c r="M312" s="14"/>
      <c r="N312" s="18"/>
      <c r="O312" s="18"/>
      <c r="P312" s="18"/>
      <c r="Q312" s="18"/>
      <c r="R312" s="18"/>
      <c r="S312" s="18"/>
      <c r="T312" s="14"/>
      <c r="U312" s="14"/>
      <c r="V312" s="14"/>
      <c r="W312" s="14"/>
      <c r="AC312" s="2"/>
      <c r="AD312" s="2"/>
      <c r="AE312" s="2"/>
      <c r="AF312" s="2"/>
      <c r="AG312" s="2"/>
    </row>
    <row r="313" spans="1:33" s="4" customFormat="1" x14ac:dyDescent="0.15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3"/>
      <c r="M313" s="3"/>
      <c r="N313" s="27"/>
      <c r="O313" s="27"/>
      <c r="P313" s="27"/>
      <c r="Q313" s="27"/>
      <c r="R313" s="27"/>
      <c r="S313" s="27"/>
      <c r="T313" s="3"/>
      <c r="U313" s="3"/>
      <c r="V313" s="3"/>
      <c r="W313" s="3"/>
      <c r="AC313" s="2"/>
      <c r="AD313" s="2"/>
      <c r="AE313" s="2"/>
      <c r="AF313" s="2"/>
      <c r="AG313" s="2"/>
    </row>
    <row r="314" spans="1:33" s="4" customFormat="1" x14ac:dyDescent="0.15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3"/>
      <c r="M314" s="3"/>
      <c r="N314" s="27"/>
      <c r="O314" s="27"/>
      <c r="P314" s="27"/>
      <c r="Q314" s="27"/>
      <c r="R314" s="27"/>
      <c r="S314" s="27"/>
      <c r="T314" s="3"/>
      <c r="U314" s="3"/>
      <c r="V314" s="3"/>
      <c r="W314" s="3"/>
      <c r="AC314" s="2"/>
      <c r="AD314" s="2"/>
      <c r="AE314" s="2"/>
      <c r="AF314" s="2"/>
      <c r="AG314" s="2"/>
    </row>
    <row r="315" spans="1:33" s="4" customFormat="1" x14ac:dyDescent="0.15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3"/>
      <c r="M315" s="3"/>
      <c r="N315" s="27"/>
      <c r="O315" s="27"/>
      <c r="P315" s="27"/>
      <c r="Q315" s="27"/>
      <c r="R315" s="27"/>
      <c r="S315" s="27"/>
      <c r="T315" s="3"/>
      <c r="U315" s="3"/>
      <c r="V315" s="3"/>
      <c r="W315" s="3"/>
      <c r="AC315" s="2"/>
      <c r="AD315" s="2"/>
      <c r="AE315" s="2"/>
      <c r="AF315" s="2"/>
      <c r="AG315" s="2"/>
    </row>
    <row r="316" spans="1:33" s="4" customFormat="1" x14ac:dyDescent="0.15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3"/>
      <c r="M316" s="3"/>
      <c r="N316" s="27"/>
      <c r="O316" s="27"/>
      <c r="P316" s="27"/>
      <c r="Q316" s="27"/>
      <c r="R316" s="27"/>
      <c r="S316" s="27"/>
      <c r="T316" s="3"/>
      <c r="U316" s="3"/>
      <c r="V316" s="3"/>
      <c r="W316" s="3"/>
      <c r="AC316" s="2"/>
      <c r="AD316" s="2"/>
      <c r="AE316" s="2"/>
      <c r="AF316" s="2"/>
      <c r="AG316" s="2"/>
    </row>
    <row r="317" spans="1:33" s="4" customFormat="1" x14ac:dyDescent="0.15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3"/>
      <c r="M317" s="3"/>
      <c r="N317" s="27"/>
      <c r="O317" s="27"/>
      <c r="P317" s="27"/>
      <c r="Q317" s="27"/>
      <c r="R317" s="27"/>
      <c r="S317" s="27"/>
      <c r="T317" s="3"/>
      <c r="U317" s="3"/>
      <c r="V317" s="3"/>
      <c r="W317" s="3"/>
      <c r="AC317" s="2"/>
      <c r="AD317" s="2"/>
      <c r="AE317" s="2"/>
      <c r="AF317" s="2"/>
      <c r="AG317" s="2"/>
    </row>
    <row r="318" spans="1:33" s="4" customFormat="1" x14ac:dyDescent="0.15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3"/>
      <c r="M318" s="3"/>
      <c r="N318" s="27"/>
      <c r="O318" s="27"/>
      <c r="P318" s="27"/>
      <c r="Q318" s="27"/>
      <c r="R318" s="27"/>
      <c r="S318" s="27"/>
      <c r="T318" s="3"/>
      <c r="U318" s="3"/>
      <c r="V318" s="3"/>
      <c r="W318" s="3"/>
      <c r="AC318" s="2"/>
      <c r="AD318" s="2"/>
      <c r="AE318" s="2"/>
      <c r="AF318" s="2"/>
      <c r="AG318" s="2"/>
    </row>
    <row r="319" spans="1:33" s="4" customFormat="1" x14ac:dyDescent="0.15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3"/>
      <c r="M319" s="3"/>
      <c r="N319" s="27"/>
      <c r="O319" s="27"/>
      <c r="P319" s="27"/>
      <c r="Q319" s="27"/>
      <c r="R319" s="27"/>
      <c r="S319" s="27"/>
      <c r="T319" s="3"/>
      <c r="U319" s="3"/>
      <c r="V319" s="3"/>
      <c r="W319" s="3"/>
      <c r="AC319" s="2"/>
      <c r="AD319" s="2"/>
      <c r="AE319" s="2"/>
      <c r="AF319" s="2"/>
      <c r="AG319" s="2"/>
    </row>
    <row r="320" spans="1:33" s="4" customFormat="1" x14ac:dyDescent="0.15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3"/>
      <c r="M320" s="3"/>
      <c r="N320" s="27"/>
      <c r="O320" s="27"/>
      <c r="P320" s="27"/>
      <c r="Q320" s="27"/>
      <c r="R320" s="27"/>
      <c r="S320" s="27"/>
      <c r="T320" s="3"/>
      <c r="U320" s="3"/>
      <c r="V320" s="3"/>
      <c r="W320" s="3"/>
      <c r="AC320" s="2"/>
      <c r="AD320" s="2"/>
      <c r="AE320" s="2"/>
      <c r="AF320" s="2"/>
      <c r="AG320" s="2"/>
    </row>
    <row r="321" spans="1:33" s="4" customFormat="1" x14ac:dyDescent="0.15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3"/>
      <c r="M321" s="3"/>
      <c r="N321" s="27"/>
      <c r="O321" s="27"/>
      <c r="P321" s="27"/>
      <c r="Q321" s="27"/>
      <c r="R321" s="27"/>
      <c r="S321" s="27"/>
      <c r="T321" s="3"/>
      <c r="U321" s="3"/>
      <c r="V321" s="3"/>
      <c r="W321" s="3"/>
      <c r="AC321" s="2"/>
      <c r="AD321" s="2"/>
      <c r="AE321" s="2"/>
      <c r="AF321" s="2"/>
      <c r="AG321" s="2"/>
    </row>
    <row r="322" spans="1:33" s="4" customFormat="1" x14ac:dyDescent="0.15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3"/>
      <c r="M322" s="3"/>
      <c r="N322" s="27"/>
      <c r="O322" s="27"/>
      <c r="P322" s="27"/>
      <c r="Q322" s="27"/>
      <c r="R322" s="27"/>
      <c r="S322" s="27"/>
      <c r="T322" s="3"/>
      <c r="U322" s="3"/>
      <c r="V322" s="3"/>
      <c r="W322" s="3"/>
      <c r="AC322" s="2"/>
      <c r="AD322" s="2"/>
      <c r="AE322" s="2"/>
      <c r="AF322" s="2"/>
      <c r="AG322" s="2"/>
    </row>
    <row r="323" spans="1:33" s="4" customFormat="1" x14ac:dyDescent="0.15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3"/>
      <c r="M323" s="3"/>
      <c r="N323" s="27"/>
      <c r="O323" s="27"/>
      <c r="P323" s="27"/>
      <c r="Q323" s="27"/>
      <c r="R323" s="27"/>
      <c r="S323" s="27"/>
      <c r="T323" s="3"/>
      <c r="U323" s="3"/>
      <c r="V323" s="3"/>
      <c r="W323" s="3"/>
      <c r="AC323" s="2"/>
      <c r="AD323" s="2"/>
      <c r="AE323" s="2"/>
      <c r="AF323" s="2"/>
      <c r="AG323" s="2"/>
    </row>
    <row r="324" spans="1:33" s="4" customFormat="1" x14ac:dyDescent="0.15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3"/>
      <c r="M324" s="3"/>
      <c r="N324" s="27"/>
      <c r="O324" s="27"/>
      <c r="P324" s="27"/>
      <c r="Q324" s="27"/>
      <c r="R324" s="27"/>
      <c r="S324" s="27"/>
      <c r="T324" s="3"/>
      <c r="U324" s="3"/>
      <c r="V324" s="3"/>
      <c r="W324" s="3"/>
      <c r="AC324" s="2"/>
      <c r="AD324" s="2"/>
      <c r="AE324" s="2"/>
      <c r="AF324" s="2"/>
      <c r="AG324" s="2"/>
    </row>
    <row r="325" spans="1:33" s="4" customFormat="1" x14ac:dyDescent="0.15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3"/>
      <c r="M325" s="3"/>
      <c r="N325" s="27"/>
      <c r="O325" s="27"/>
      <c r="P325" s="27"/>
      <c r="Q325" s="27"/>
      <c r="R325" s="27"/>
      <c r="S325" s="27"/>
      <c r="T325" s="3"/>
      <c r="U325" s="3"/>
      <c r="V325" s="3"/>
      <c r="W325" s="3"/>
      <c r="AC325" s="2"/>
      <c r="AD325" s="2"/>
      <c r="AE325" s="2"/>
      <c r="AF325" s="2"/>
      <c r="AG325" s="2"/>
    </row>
    <row r="326" spans="1:33" s="4" customFormat="1" x14ac:dyDescent="0.15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3"/>
      <c r="M326" s="3"/>
      <c r="N326" s="27"/>
      <c r="O326" s="27"/>
      <c r="P326" s="27"/>
      <c r="Q326" s="27"/>
      <c r="R326" s="27"/>
      <c r="S326" s="27"/>
      <c r="T326" s="3"/>
      <c r="U326" s="3"/>
      <c r="V326" s="3"/>
      <c r="W326" s="3"/>
      <c r="AC326" s="2"/>
      <c r="AD326" s="2"/>
      <c r="AE326" s="2"/>
      <c r="AF326" s="2"/>
      <c r="AG326" s="2"/>
    </row>
    <row r="327" spans="1:33" s="4" customFormat="1" x14ac:dyDescent="0.15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3"/>
      <c r="M327" s="3"/>
      <c r="N327" s="27"/>
      <c r="O327" s="27"/>
      <c r="P327" s="27"/>
      <c r="Q327" s="27"/>
      <c r="R327" s="27"/>
      <c r="S327" s="27"/>
      <c r="T327" s="3"/>
      <c r="U327" s="3"/>
      <c r="V327" s="3"/>
      <c r="W327" s="3"/>
      <c r="AC327" s="2"/>
      <c r="AD327" s="2"/>
      <c r="AE327" s="2"/>
      <c r="AF327" s="2"/>
      <c r="AG327" s="2"/>
    </row>
    <row r="328" spans="1:33" s="4" customFormat="1" x14ac:dyDescent="0.15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3"/>
      <c r="M328" s="3"/>
      <c r="N328" s="27"/>
      <c r="O328" s="27"/>
      <c r="P328" s="27"/>
      <c r="Q328" s="27"/>
      <c r="R328" s="27"/>
      <c r="S328" s="27"/>
      <c r="T328" s="3"/>
      <c r="U328" s="3"/>
      <c r="V328" s="3"/>
      <c r="W328" s="3"/>
      <c r="AC328" s="2"/>
      <c r="AD328" s="2"/>
      <c r="AE328" s="2"/>
      <c r="AF328" s="2"/>
      <c r="AG328" s="2"/>
    </row>
    <row r="329" spans="1:33" s="4" customFormat="1" x14ac:dyDescent="0.15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3"/>
      <c r="M329" s="3"/>
      <c r="N329" s="27"/>
      <c r="O329" s="27"/>
      <c r="P329" s="27"/>
      <c r="Q329" s="27"/>
      <c r="R329" s="27"/>
      <c r="S329" s="27"/>
      <c r="T329" s="3"/>
      <c r="U329" s="3"/>
      <c r="V329" s="3"/>
      <c r="W329" s="3"/>
      <c r="AC329" s="2"/>
      <c r="AD329" s="2"/>
      <c r="AE329" s="2"/>
      <c r="AF329" s="2"/>
      <c r="AG329" s="2"/>
    </row>
    <row r="330" spans="1:33" s="4" customFormat="1" x14ac:dyDescent="0.15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3"/>
      <c r="M330" s="3"/>
      <c r="N330" s="27"/>
      <c r="O330" s="27"/>
      <c r="P330" s="27"/>
      <c r="Q330" s="27"/>
      <c r="R330" s="27"/>
      <c r="S330" s="27"/>
      <c r="T330" s="3"/>
      <c r="U330" s="3"/>
      <c r="V330" s="3"/>
      <c r="W330" s="3"/>
      <c r="AC330" s="2"/>
      <c r="AD330" s="2"/>
      <c r="AE330" s="2"/>
      <c r="AF330" s="2"/>
      <c r="AG330" s="2"/>
    </row>
    <row r="331" spans="1:33" s="4" customFormat="1" x14ac:dyDescent="0.15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3"/>
      <c r="M331" s="3"/>
      <c r="N331" s="27"/>
      <c r="O331" s="27"/>
      <c r="P331" s="27"/>
      <c r="Q331" s="27"/>
      <c r="R331" s="27"/>
      <c r="S331" s="27"/>
      <c r="T331" s="3"/>
      <c r="U331" s="3"/>
      <c r="V331" s="3"/>
      <c r="W331" s="3"/>
      <c r="AC331" s="2"/>
      <c r="AD331" s="2"/>
      <c r="AE331" s="2"/>
      <c r="AF331" s="2"/>
      <c r="AG331" s="2"/>
    </row>
    <row r="332" spans="1:33" s="4" customFormat="1" x14ac:dyDescent="0.15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3"/>
      <c r="M332" s="3"/>
      <c r="N332" s="27"/>
      <c r="O332" s="27"/>
      <c r="P332" s="27"/>
      <c r="Q332" s="27"/>
      <c r="R332" s="27"/>
      <c r="S332" s="27"/>
      <c r="T332" s="3"/>
      <c r="U332" s="3"/>
      <c r="V332" s="3"/>
      <c r="W332" s="3"/>
      <c r="AC332" s="2"/>
      <c r="AD332" s="2"/>
      <c r="AE332" s="2"/>
      <c r="AF332" s="2"/>
      <c r="AG332" s="2"/>
    </row>
    <row r="333" spans="1:33" s="4" customFormat="1" x14ac:dyDescent="0.15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3"/>
      <c r="M333" s="3"/>
      <c r="N333" s="27"/>
      <c r="O333" s="27"/>
      <c r="P333" s="27"/>
      <c r="Q333" s="27"/>
      <c r="R333" s="27"/>
      <c r="S333" s="27"/>
      <c r="T333" s="3"/>
      <c r="U333" s="3"/>
      <c r="V333" s="3"/>
      <c r="W333" s="3"/>
      <c r="AC333" s="2"/>
      <c r="AD333" s="2"/>
      <c r="AE333" s="2"/>
      <c r="AF333" s="2"/>
      <c r="AG333" s="2"/>
    </row>
    <row r="334" spans="1:33" s="4" customFormat="1" x14ac:dyDescent="0.15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3"/>
      <c r="M334" s="3"/>
      <c r="N334" s="27"/>
      <c r="O334" s="27"/>
      <c r="P334" s="27"/>
      <c r="Q334" s="27"/>
      <c r="R334" s="27"/>
      <c r="S334" s="27"/>
      <c r="T334" s="3"/>
      <c r="U334" s="3"/>
      <c r="V334" s="3"/>
      <c r="W334" s="3"/>
      <c r="AC334" s="2"/>
      <c r="AD334" s="2"/>
      <c r="AE334" s="2"/>
      <c r="AF334" s="2"/>
      <c r="AG334" s="2"/>
    </row>
    <row r="335" spans="1:33" s="4" customFormat="1" x14ac:dyDescent="0.15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3"/>
      <c r="M335" s="3"/>
      <c r="N335" s="27"/>
      <c r="O335" s="27"/>
      <c r="P335" s="27"/>
      <c r="Q335" s="27"/>
      <c r="R335" s="27"/>
      <c r="S335" s="27"/>
      <c r="T335" s="3"/>
      <c r="U335" s="3"/>
      <c r="V335" s="3"/>
      <c r="W335" s="3"/>
      <c r="AC335" s="2"/>
      <c r="AD335" s="2"/>
      <c r="AE335" s="2"/>
      <c r="AF335" s="2"/>
      <c r="AG335" s="2"/>
    </row>
    <row r="336" spans="1:33" s="4" customFormat="1" x14ac:dyDescent="0.15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3"/>
      <c r="M336" s="3"/>
      <c r="N336" s="27"/>
      <c r="O336" s="27"/>
      <c r="P336" s="27"/>
      <c r="Q336" s="27"/>
      <c r="R336" s="27"/>
      <c r="S336" s="27"/>
      <c r="T336" s="3"/>
      <c r="U336" s="3"/>
      <c r="V336" s="3"/>
      <c r="W336" s="3"/>
      <c r="AC336" s="2"/>
      <c r="AD336" s="2"/>
      <c r="AE336" s="2"/>
      <c r="AF336" s="2"/>
      <c r="AG336" s="2"/>
    </row>
    <row r="337" spans="1:33" s="4" customFormat="1" x14ac:dyDescent="0.15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3"/>
      <c r="M337" s="3"/>
      <c r="N337" s="27"/>
      <c r="O337" s="27"/>
      <c r="P337" s="27"/>
      <c r="Q337" s="27"/>
      <c r="R337" s="27"/>
      <c r="S337" s="27"/>
      <c r="T337" s="3"/>
      <c r="U337" s="3"/>
      <c r="V337" s="3"/>
      <c r="W337" s="3"/>
      <c r="AC337" s="2"/>
      <c r="AD337" s="2"/>
      <c r="AE337" s="2"/>
      <c r="AF337" s="2"/>
      <c r="AG337" s="2"/>
    </row>
    <row r="338" spans="1:33" s="4" customFormat="1" x14ac:dyDescent="0.15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N338" s="25"/>
      <c r="O338" s="25"/>
      <c r="P338" s="25"/>
      <c r="Q338" s="25"/>
      <c r="R338" s="25"/>
      <c r="S338" s="25"/>
      <c r="AC338" s="2"/>
      <c r="AD338" s="2"/>
      <c r="AE338" s="2"/>
      <c r="AF338" s="2"/>
      <c r="AG338" s="2"/>
    </row>
    <row r="339" spans="1:33" s="4" customFormat="1" x14ac:dyDescent="0.15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N339" s="25"/>
      <c r="O339" s="25"/>
      <c r="P339" s="25"/>
      <c r="Q339" s="25"/>
      <c r="R339" s="25"/>
      <c r="S339" s="25"/>
      <c r="AC339" s="2"/>
      <c r="AD339" s="2"/>
      <c r="AE339" s="2"/>
      <c r="AF339" s="2"/>
      <c r="AG339" s="2"/>
    </row>
    <row r="340" spans="1:33" s="4" customFormat="1" x14ac:dyDescent="0.15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N340" s="25"/>
      <c r="O340" s="25"/>
      <c r="P340" s="25"/>
      <c r="Q340" s="25"/>
      <c r="R340" s="25"/>
      <c r="S340" s="25"/>
      <c r="AC340" s="2"/>
      <c r="AD340" s="2"/>
      <c r="AE340" s="2"/>
      <c r="AF340" s="2"/>
      <c r="AG340" s="2"/>
    </row>
    <row r="341" spans="1:33" s="4" customFormat="1" x14ac:dyDescent="0.15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N341" s="25"/>
      <c r="O341" s="25"/>
      <c r="P341" s="25"/>
      <c r="Q341" s="25"/>
      <c r="R341" s="25"/>
      <c r="S341" s="25"/>
      <c r="AC341" s="2"/>
      <c r="AD341" s="2"/>
      <c r="AE341" s="2"/>
      <c r="AF341" s="2"/>
      <c r="AG341" s="2"/>
    </row>
    <row r="342" spans="1:33" s="4" customFormat="1" x14ac:dyDescent="0.15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N342" s="25"/>
      <c r="O342" s="25"/>
      <c r="P342" s="25"/>
      <c r="Q342" s="25"/>
      <c r="R342" s="25"/>
      <c r="S342" s="25"/>
      <c r="AC342" s="2"/>
      <c r="AD342" s="2"/>
      <c r="AE342" s="2"/>
      <c r="AF342" s="2"/>
      <c r="AG342" s="2"/>
    </row>
    <row r="343" spans="1:33" s="4" customFormat="1" x14ac:dyDescent="0.15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N343" s="25"/>
      <c r="O343" s="25"/>
      <c r="P343" s="25"/>
      <c r="Q343" s="25"/>
      <c r="R343" s="25"/>
      <c r="S343" s="25"/>
      <c r="AC343" s="2"/>
      <c r="AD343" s="2"/>
      <c r="AE343" s="2"/>
      <c r="AF343" s="2"/>
      <c r="AG343" s="2"/>
    </row>
    <row r="344" spans="1:33" s="4" customFormat="1" x14ac:dyDescent="0.15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N344" s="25"/>
      <c r="O344" s="25"/>
      <c r="P344" s="25"/>
      <c r="Q344" s="25"/>
      <c r="R344" s="25"/>
      <c r="S344" s="25"/>
      <c r="AC344" s="2"/>
      <c r="AD344" s="2"/>
      <c r="AE344" s="2"/>
      <c r="AF344" s="2"/>
      <c r="AG344" s="2"/>
    </row>
    <row r="345" spans="1:33" s="4" customFormat="1" x14ac:dyDescent="0.15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N345" s="25"/>
      <c r="O345" s="25"/>
      <c r="P345" s="25"/>
      <c r="Q345" s="25"/>
      <c r="R345" s="25"/>
      <c r="S345" s="25"/>
      <c r="AC345" s="2"/>
      <c r="AD345" s="2"/>
      <c r="AE345" s="2"/>
      <c r="AF345" s="2"/>
      <c r="AG345" s="2"/>
    </row>
    <row r="346" spans="1:33" s="4" customFormat="1" x14ac:dyDescent="0.15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N346" s="25"/>
      <c r="O346" s="25"/>
      <c r="P346" s="25"/>
      <c r="Q346" s="25"/>
      <c r="R346" s="25"/>
      <c r="S346" s="25"/>
      <c r="AC346" s="2"/>
      <c r="AD346" s="2"/>
      <c r="AE346" s="2"/>
      <c r="AF346" s="2"/>
      <c r="AG346" s="2"/>
    </row>
    <row r="347" spans="1:33" s="4" customFormat="1" x14ac:dyDescent="0.15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N347" s="25"/>
      <c r="O347" s="25"/>
      <c r="P347" s="25"/>
      <c r="Q347" s="25"/>
      <c r="R347" s="25"/>
      <c r="S347" s="25"/>
      <c r="AC347" s="2"/>
      <c r="AD347" s="2"/>
      <c r="AE347" s="2"/>
      <c r="AF347" s="2"/>
      <c r="AG347" s="2"/>
    </row>
    <row r="348" spans="1:33" s="4" customFormat="1" x14ac:dyDescent="0.15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N348" s="25"/>
      <c r="O348" s="25"/>
      <c r="P348" s="25"/>
      <c r="Q348" s="25"/>
      <c r="R348" s="25"/>
      <c r="S348" s="25"/>
      <c r="AC348" s="2"/>
      <c r="AD348" s="2"/>
      <c r="AE348" s="2"/>
      <c r="AF348" s="2"/>
      <c r="AG348" s="2"/>
    </row>
    <row r="349" spans="1:33" s="4" customFormat="1" x14ac:dyDescent="0.15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N349" s="25"/>
      <c r="O349" s="25"/>
      <c r="P349" s="25"/>
      <c r="Q349" s="25"/>
      <c r="R349" s="25"/>
      <c r="S349" s="25"/>
      <c r="AC349" s="2"/>
      <c r="AD349" s="2"/>
      <c r="AE349" s="2"/>
      <c r="AF349" s="2"/>
      <c r="AG349" s="2"/>
    </row>
    <row r="350" spans="1:33" s="4" customFormat="1" x14ac:dyDescent="0.15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N350" s="25"/>
      <c r="O350" s="25"/>
      <c r="P350" s="25"/>
      <c r="Q350" s="25"/>
      <c r="R350" s="25"/>
      <c r="S350" s="25"/>
      <c r="AC350" s="2"/>
      <c r="AD350" s="2"/>
      <c r="AE350" s="2"/>
      <c r="AF350" s="2"/>
      <c r="AG350" s="2"/>
    </row>
    <row r="351" spans="1:33" s="4" customFormat="1" x14ac:dyDescent="0.15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N351" s="25"/>
      <c r="O351" s="25"/>
      <c r="P351" s="25"/>
      <c r="Q351" s="25"/>
      <c r="R351" s="25"/>
      <c r="S351" s="25"/>
      <c r="AC351" s="2"/>
      <c r="AD351" s="2"/>
      <c r="AE351" s="2"/>
      <c r="AF351" s="2"/>
      <c r="AG351" s="2"/>
    </row>
    <row r="352" spans="1:33" s="4" customFormat="1" x14ac:dyDescent="0.15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N352" s="25"/>
      <c r="O352" s="25"/>
      <c r="P352" s="25"/>
      <c r="Q352" s="25"/>
      <c r="R352" s="25"/>
      <c r="S352" s="25"/>
      <c r="AC352" s="2"/>
      <c r="AD352" s="2"/>
      <c r="AE352" s="2"/>
      <c r="AF352" s="2"/>
      <c r="AG352" s="2"/>
    </row>
    <row r="353" spans="1:33" s="4" customFormat="1" x14ac:dyDescent="0.15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N353" s="25"/>
      <c r="O353" s="25"/>
      <c r="P353" s="25"/>
      <c r="Q353" s="25"/>
      <c r="R353" s="25"/>
      <c r="S353" s="25"/>
      <c r="AC353" s="2"/>
      <c r="AD353" s="2"/>
      <c r="AE353" s="2"/>
      <c r="AF353" s="2"/>
      <c r="AG353" s="2"/>
    </row>
    <row r="354" spans="1:33" s="4" customFormat="1" x14ac:dyDescent="0.15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N354" s="25"/>
      <c r="O354" s="25"/>
      <c r="P354" s="25"/>
      <c r="Q354" s="25"/>
      <c r="R354" s="25"/>
      <c r="S354" s="25"/>
      <c r="AC354" s="2"/>
      <c r="AD354" s="2"/>
      <c r="AE354" s="2"/>
      <c r="AF354" s="2"/>
      <c r="AG354" s="2"/>
    </row>
  </sheetData>
  <phoneticPr fontId="18"/>
  <dataValidations count="2">
    <dataValidation type="list" allowBlank="1" showInputMessage="1" showErrorMessage="1" promptTitle="公道止水栓の選択" prompt="公道止水栓の種類をプルダウンリストから選択してください" sqref="A125">
      <formula1>$N$128:$N$129</formula1>
    </dataValidation>
    <dataValidation type="list" allowBlank="1" showInputMessage="1" showErrorMessage="1" sqref="G27 I29 J39 J45">
      <formula1>$N$3:$N$16</formula1>
    </dataValidation>
  </dataValidations>
  <pageMargins left="0.74803149606299213" right="0.74803149606299213" top="0.98425196850393704" bottom="0.98425196850393704" header="0.51181102362204722" footer="0.51181102362204722"/>
  <pageSetup paperSize="9" scale="58" orientation="portrait" r:id="rId1"/>
  <headerFooter alignWithMargins="0"/>
  <rowBreaks count="2" manualBreakCount="2">
    <brk id="58" max="11" man="1"/>
    <brk id="133" max="11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workbookViewId="0">
      <selection activeCell="B3" sqref="B3"/>
    </sheetView>
  </sheetViews>
  <sheetFormatPr defaultRowHeight="13.5" x14ac:dyDescent="0.15"/>
  <sheetData>
    <row r="2" spans="2:6" x14ac:dyDescent="0.15">
      <c r="B2" s="137">
        <v>2</v>
      </c>
      <c r="C2" t="s">
        <v>185</v>
      </c>
    </row>
    <row r="4" spans="2:6" x14ac:dyDescent="0.15">
      <c r="B4" s="278" t="s">
        <v>232</v>
      </c>
      <c r="C4" s="279"/>
      <c r="D4" s="279"/>
      <c r="E4" s="279" t="s">
        <v>82</v>
      </c>
      <c r="F4" s="280"/>
    </row>
    <row r="5" spans="2:6" x14ac:dyDescent="0.15">
      <c r="B5" s="281" t="s">
        <v>230</v>
      </c>
      <c r="C5" s="282"/>
      <c r="D5" s="282"/>
      <c r="E5" s="287">
        <f>ROUNDUP(42*B2^0.33,0)</f>
        <v>53</v>
      </c>
      <c r="F5" s="283" t="s">
        <v>231</v>
      </c>
    </row>
    <row r="6" spans="2:6" x14ac:dyDescent="0.15">
      <c r="B6" s="284"/>
      <c r="C6" s="285"/>
      <c r="D6" s="285"/>
      <c r="E6" s="285"/>
      <c r="F6" s="286"/>
    </row>
    <row r="8" spans="2:6" x14ac:dyDescent="0.15">
      <c r="B8" s="278" t="s">
        <v>233</v>
      </c>
      <c r="C8" s="279"/>
      <c r="D8" s="279"/>
      <c r="E8" s="279" t="s">
        <v>83</v>
      </c>
      <c r="F8" s="280"/>
    </row>
    <row r="9" spans="2:6" x14ac:dyDescent="0.15">
      <c r="B9" s="281" t="s">
        <v>230</v>
      </c>
      <c r="C9" s="282"/>
      <c r="D9" s="282"/>
      <c r="E9" s="287">
        <f>ROUNDUP(19*B2^0.67,0)</f>
        <v>31</v>
      </c>
      <c r="F9" s="283" t="s">
        <v>231</v>
      </c>
    </row>
    <row r="10" spans="2:6" x14ac:dyDescent="0.15">
      <c r="B10" s="284"/>
      <c r="C10" s="285"/>
      <c r="D10" s="285"/>
      <c r="E10" s="285"/>
      <c r="F10" s="286"/>
    </row>
  </sheetData>
  <phoneticPr fontId="18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はじめに</vt:lpstr>
      <vt:lpstr>2栓</vt:lpstr>
      <vt:lpstr>3栓</vt:lpstr>
      <vt:lpstr>4栓タイプ1</vt:lpstr>
      <vt:lpstr>4栓タイプ2</vt:lpstr>
      <vt:lpstr>複数戸流量</vt:lpstr>
      <vt:lpstr>'2栓'!Print_Area</vt:lpstr>
      <vt:lpstr>'3栓'!Print_Area</vt:lpstr>
      <vt:lpstr>'4栓タイプ1'!Print_Area</vt:lpstr>
      <vt:lpstr>'4栓タイプ2'!Print_Area</vt:lpstr>
      <vt:lpstr>はじめに!Print_Area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宜野湾市役所</dc:creator>
  <cp:lastModifiedBy>宜野湾市役所</cp:lastModifiedBy>
  <cp:lastPrinted>2022-07-25T02:25:43Z</cp:lastPrinted>
  <dcterms:created xsi:type="dcterms:W3CDTF">2011-12-12T02:07:15Z</dcterms:created>
  <dcterms:modified xsi:type="dcterms:W3CDTF">2023-04-24T02:21:20Z</dcterms:modified>
</cp:coreProperties>
</file>