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Ls520d508\契約検査課\⑭令和７年度\18_入札参加資格申請\③提出要領・様式関係(Ｒ7)\2.工事（追加1年）\"/>
    </mc:Choice>
  </mc:AlternateContent>
  <xr:revisionPtr revIDLastSave="0" documentId="13_ncr:1_{C14037E1-80C6-43C9-86FA-F09DF1B9B13F}" xr6:coauthVersionLast="47" xr6:coauthVersionMax="47" xr10:uidLastSave="{00000000-0000-0000-0000-000000000000}"/>
  <bookViews>
    <workbookView xWindow="-120" yWindow="-120" windowWidth="20730" windowHeight="11040" tabRatio="599" xr2:uid="{00000000-000D-0000-FFFF-FFFF00000000}"/>
  </bookViews>
  <sheets>
    <sheet name="業者カード" sheetId="1" r:id="rId1"/>
    <sheet name="業者カード (記入例)" sheetId="11" r:id="rId2"/>
    <sheet name="資格区分早見表" sheetId="18" r:id="rId3"/>
    <sheet name="建設工事資格区分コード表" sheetId="17" r:id="rId4"/>
    <sheet name="非表示にする_プルダウン用" sheetId="15" state="hidden" r:id="rId5"/>
    <sheet name="※技術職員有資格者名簿" sheetId="19" r:id="rId6"/>
    <sheet name="技術職員有資格者名簿（見本）" sheetId="20" r:id="rId7"/>
  </sheets>
  <definedNames>
    <definedName name="_xlnm.Print_Area" localSheetId="5">※技術職員有資格者名簿!$A$1:$T$47</definedName>
    <definedName name="_xlnm.Print_Area" localSheetId="6">'技術職員有資格者名簿（見本）'!$A$1:$T$29</definedName>
    <definedName name="_xlnm.Print_Area" localSheetId="0">業者カード!$A$1:$W$34</definedName>
    <definedName name="_xlnm.Print_Area" localSheetId="1">'業者カード (記入例)'!$A$1:$W$34</definedName>
    <definedName name="_xlnm.Print_Area" localSheetId="3">建設工事資格区分コード表!$B$1:$E$196</definedName>
    <definedName name="_xlnm.Print_Area" localSheetId="2">資格区分早見表!$A$1:$F$299</definedName>
    <definedName name="_xlnm.Print_Titles" localSheetId="5">※技術職員有資格者名簿!$2:$10</definedName>
    <definedName name="_xlnm.Print_Titles" localSheetId="3">建設工事資格区分コード表!$1:$2</definedName>
    <definedName name="_xlnm.Print_Titles" localSheetId="2">資格区分早見表!$1:$2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23" i="1"/>
  <c r="T43" i="19"/>
  <c r="S43" i="19"/>
  <c r="Q43" i="19"/>
  <c r="P43" i="19"/>
  <c r="N43" i="19"/>
  <c r="M43" i="19"/>
  <c r="K43" i="19"/>
  <c r="J43" i="19"/>
  <c r="H43" i="19"/>
  <c r="G43" i="19"/>
  <c r="E43" i="19"/>
  <c r="D43" i="19"/>
  <c r="T21" i="19"/>
  <c r="S21" i="19"/>
  <c r="Q21" i="19"/>
  <c r="P21" i="19"/>
  <c r="N21" i="19"/>
  <c r="M21" i="19"/>
  <c r="K21" i="19"/>
  <c r="J21" i="19"/>
  <c r="H21" i="19"/>
  <c r="G21" i="19"/>
  <c r="E21" i="19"/>
  <c r="D21" i="19"/>
  <c r="F244" i="18" l="1"/>
  <c r="E244" i="18"/>
  <c r="E245" i="18"/>
  <c r="F242" i="18"/>
  <c r="F243" i="18"/>
  <c r="E242" i="18"/>
  <c r="E243" i="18"/>
  <c r="E246" i="18"/>
  <c r="V21" i="19" l="1"/>
  <c r="W21" i="19" s="1"/>
  <c r="Y21" i="19"/>
  <c r="AB21" i="19"/>
  <c r="AC21" i="19" s="1"/>
  <c r="AD21" i="19" s="1"/>
  <c r="AE21" i="19"/>
  <c r="AH21" i="19"/>
  <c r="AI21" i="19" s="1"/>
  <c r="AK21" i="19"/>
  <c r="AN21" i="19"/>
  <c r="AO21" i="19" s="1"/>
  <c r="AP21" i="19" s="1"/>
  <c r="AQ21" i="19"/>
  <c r="AT21" i="19"/>
  <c r="AU21" i="19" s="1"/>
  <c r="AW21" i="19"/>
  <c r="AZ21" i="19"/>
  <c r="BA21" i="19" s="1"/>
  <c r="BB21" i="19" s="1"/>
  <c r="BC21" i="19"/>
  <c r="BF21" i="19"/>
  <c r="BG21" i="19" s="1"/>
  <c r="BI21" i="19"/>
  <c r="BL21" i="19"/>
  <c r="BM21" i="19" s="1"/>
  <c r="BN21" i="19" s="1"/>
  <c r="BO21" i="19"/>
  <c r="BR21" i="19"/>
  <c r="BS21" i="19" s="1"/>
  <c r="BU21" i="19"/>
  <c r="BX21" i="19"/>
  <c r="BY21" i="19" s="1"/>
  <c r="BZ21" i="19" s="1"/>
  <c r="CC21" i="19"/>
  <c r="CD21" i="19"/>
  <c r="CE21" i="19" s="1"/>
  <c r="CF21" i="19" s="1"/>
  <c r="CG21" i="19"/>
  <c r="CJ21" i="19"/>
  <c r="CK21" i="19" s="1"/>
  <c r="CO21" i="19"/>
  <c r="CP21" i="19"/>
  <c r="CQ21" i="19" s="1"/>
  <c r="CS21" i="19"/>
  <c r="CT21" i="19" s="1"/>
  <c r="CX21" i="19"/>
  <c r="DA21" i="19"/>
  <c r="DB21" i="19"/>
  <c r="DC21" i="19" s="1"/>
  <c r="V43" i="19"/>
  <c r="Y43" i="19"/>
  <c r="AB43" i="19"/>
  <c r="AC43" i="19" s="1"/>
  <c r="AE43" i="19"/>
  <c r="AF43" i="19" s="1"/>
  <c r="AH43" i="19"/>
  <c r="AK43" i="19"/>
  <c r="AL43" i="19" s="1"/>
  <c r="AN43" i="19"/>
  <c r="AO43" i="19" s="1"/>
  <c r="AP43" i="19" s="1"/>
  <c r="AQ43" i="19"/>
  <c r="AR43" i="19" s="1"/>
  <c r="AT43" i="19"/>
  <c r="AW43" i="19"/>
  <c r="AX43" i="19" s="1"/>
  <c r="AZ43" i="19"/>
  <c r="BA43" i="19" s="1"/>
  <c r="BC43" i="19"/>
  <c r="BD43" i="19" s="1"/>
  <c r="BF43" i="19"/>
  <c r="BI43" i="19"/>
  <c r="BJ43" i="19" s="1"/>
  <c r="BL43" i="19"/>
  <c r="BM43" i="19" s="1"/>
  <c r="BN43" i="19" s="1"/>
  <c r="BO43" i="19"/>
  <c r="BP43" i="19" s="1"/>
  <c r="BR43" i="19"/>
  <c r="BU43" i="19"/>
  <c r="BX43" i="19"/>
  <c r="BY43" i="19" s="1"/>
  <c r="BZ43" i="19" s="1"/>
  <c r="CC43" i="19"/>
  <c r="CD43" i="19"/>
  <c r="CE43" i="19" s="1"/>
  <c r="CF43" i="19" s="1"/>
  <c r="CG43" i="19"/>
  <c r="CJ43" i="19"/>
  <c r="CO43" i="19"/>
  <c r="CP43" i="19"/>
  <c r="CS43" i="19"/>
  <c r="CT43" i="19" s="1"/>
  <c r="CX43" i="19"/>
  <c r="DA43" i="19"/>
  <c r="DB43" i="19"/>
  <c r="BE43" i="19" l="1"/>
  <c r="AG43" i="19"/>
  <c r="CU21" i="19"/>
  <c r="CH21" i="19"/>
  <c r="CI21" i="19" s="1"/>
  <c r="CH43" i="19"/>
  <c r="CI43" i="19" s="1"/>
  <c r="BQ43" i="19"/>
  <c r="AS43" i="19"/>
  <c r="BB43" i="19"/>
  <c r="AD43" i="19"/>
  <c r="CL21" i="19"/>
  <c r="CR21" i="19"/>
  <c r="CK43" i="19"/>
  <c r="CL43" i="19" s="1"/>
  <c r="DC43" i="19"/>
  <c r="DD43" i="19" s="1"/>
  <c r="CU43" i="19"/>
  <c r="BS43" i="19"/>
  <c r="BT43" i="19" s="1"/>
  <c r="BK43" i="19"/>
  <c r="W43" i="19"/>
  <c r="X43" i="19" s="1"/>
  <c r="CQ43" i="19"/>
  <c r="CR43" i="19" s="1"/>
  <c r="AY43" i="19"/>
  <c r="BG43" i="19"/>
  <c r="BH43" i="19" s="1"/>
  <c r="BV43" i="19"/>
  <c r="BW43" i="19" s="1"/>
  <c r="AU43" i="19"/>
  <c r="AV43" i="19" s="1"/>
  <c r="AM43" i="19"/>
  <c r="Z43" i="19"/>
  <c r="AA43" i="19" s="1"/>
  <c r="AI43" i="19"/>
  <c r="AJ43" i="19" s="1"/>
  <c r="BP21" i="19"/>
  <c r="BQ21" i="19" s="1"/>
  <c r="AR21" i="19"/>
  <c r="AS21" i="19" s="1"/>
  <c r="BV21" i="19"/>
  <c r="BW21" i="19" s="1"/>
  <c r="AX21" i="19"/>
  <c r="AY21" i="19" s="1"/>
  <c r="Z21" i="19"/>
  <c r="AA21" i="19" s="1"/>
  <c r="BD21" i="19"/>
  <c r="BE21" i="19" s="1"/>
  <c r="AF21" i="19"/>
  <c r="AG21" i="19" s="1"/>
  <c r="BJ21" i="19"/>
  <c r="BK21" i="19" s="1"/>
  <c r="AL21" i="19"/>
  <c r="AM21" i="19" s="1"/>
  <c r="DD21" i="19"/>
  <c r="BT21" i="19"/>
  <c r="BH21" i="19"/>
  <c r="AV21" i="19"/>
  <c r="AJ21" i="19"/>
  <c r="X21" i="19"/>
  <c r="CZ2" i="20"/>
  <c r="CY2" i="20"/>
  <c r="CW2" i="20"/>
  <c r="CV2" i="20"/>
  <c r="CN2" i="20"/>
  <c r="CM2" i="20"/>
  <c r="CB2" i="20"/>
  <c r="CA2" i="20"/>
  <c r="T28" i="19" l="1"/>
  <c r="S28" i="19"/>
  <c r="Q28" i="19"/>
  <c r="P28" i="19"/>
  <c r="N28" i="19"/>
  <c r="M28" i="19"/>
  <c r="K28" i="19"/>
  <c r="J28" i="19"/>
  <c r="H28" i="19"/>
  <c r="G28" i="19"/>
  <c r="E28" i="19"/>
  <c r="D28" i="19"/>
  <c r="T38" i="19"/>
  <c r="S38" i="19"/>
  <c r="Q38" i="19"/>
  <c r="P38" i="19"/>
  <c r="N38" i="19"/>
  <c r="M38" i="19"/>
  <c r="K38" i="19"/>
  <c r="J38" i="19"/>
  <c r="H38" i="19"/>
  <c r="G38" i="19"/>
  <c r="E38" i="19"/>
  <c r="D38" i="19"/>
  <c r="T37" i="19"/>
  <c r="S37" i="19"/>
  <c r="Q37" i="19"/>
  <c r="P37" i="19"/>
  <c r="N37" i="19"/>
  <c r="M37" i="19"/>
  <c r="K37" i="19"/>
  <c r="J37" i="19"/>
  <c r="H37" i="19"/>
  <c r="G37" i="19"/>
  <c r="E37" i="19"/>
  <c r="D37" i="19"/>
  <c r="T36" i="19"/>
  <c r="S36" i="19"/>
  <c r="Q36" i="19"/>
  <c r="P36" i="19"/>
  <c r="N36" i="19"/>
  <c r="M36" i="19"/>
  <c r="K36" i="19"/>
  <c r="J36" i="19"/>
  <c r="H36" i="19"/>
  <c r="G36" i="19"/>
  <c r="E36" i="19"/>
  <c r="D36" i="19"/>
  <c r="T35" i="19"/>
  <c r="S35" i="19"/>
  <c r="Q35" i="19"/>
  <c r="P35" i="19"/>
  <c r="N35" i="19"/>
  <c r="M35" i="19"/>
  <c r="K35" i="19"/>
  <c r="J35" i="19"/>
  <c r="H35" i="19"/>
  <c r="G35" i="19"/>
  <c r="E35" i="19"/>
  <c r="D35" i="19"/>
  <c r="T34" i="19"/>
  <c r="S34" i="19"/>
  <c r="Q34" i="19"/>
  <c r="P34" i="19"/>
  <c r="N34" i="19"/>
  <c r="M34" i="19"/>
  <c r="K34" i="19"/>
  <c r="J34" i="19"/>
  <c r="H34" i="19"/>
  <c r="G34" i="19"/>
  <c r="E34" i="19"/>
  <c r="D34" i="19"/>
  <c r="T33" i="19"/>
  <c r="S33" i="19"/>
  <c r="Q33" i="19"/>
  <c r="P33" i="19"/>
  <c r="N33" i="19"/>
  <c r="M33" i="19"/>
  <c r="K33" i="19"/>
  <c r="J33" i="19"/>
  <c r="H33" i="19"/>
  <c r="G33" i="19"/>
  <c r="E33" i="19"/>
  <c r="D33" i="19"/>
  <c r="T32" i="19"/>
  <c r="S32" i="19"/>
  <c r="Q32" i="19"/>
  <c r="P32" i="19"/>
  <c r="N32" i="19"/>
  <c r="M32" i="19"/>
  <c r="K32" i="19"/>
  <c r="J32" i="19"/>
  <c r="H32" i="19"/>
  <c r="G32" i="19"/>
  <c r="E32" i="19"/>
  <c r="D32" i="19"/>
  <c r="T30" i="19"/>
  <c r="S30" i="19"/>
  <c r="Q30" i="19"/>
  <c r="P30" i="19"/>
  <c r="N30" i="19"/>
  <c r="M30" i="19"/>
  <c r="K30" i="19"/>
  <c r="J30" i="19"/>
  <c r="H30" i="19"/>
  <c r="G30" i="19"/>
  <c r="E30" i="19"/>
  <c r="D30" i="19"/>
  <c r="T29" i="19"/>
  <c r="S29" i="19"/>
  <c r="Q29" i="19"/>
  <c r="P29" i="19"/>
  <c r="N29" i="19"/>
  <c r="M29" i="19"/>
  <c r="K29" i="19"/>
  <c r="J29" i="19"/>
  <c r="H29" i="19"/>
  <c r="G29" i="19"/>
  <c r="E29" i="19"/>
  <c r="D29" i="19"/>
  <c r="T27" i="19"/>
  <c r="S27" i="19"/>
  <c r="Q27" i="19"/>
  <c r="P27" i="19"/>
  <c r="N27" i="19"/>
  <c r="M27" i="19"/>
  <c r="K27" i="19"/>
  <c r="J27" i="19"/>
  <c r="H27" i="19"/>
  <c r="G27" i="19"/>
  <c r="E27" i="19"/>
  <c r="D27" i="19"/>
  <c r="T26" i="19"/>
  <c r="S26" i="19"/>
  <c r="Q26" i="19"/>
  <c r="P26" i="19"/>
  <c r="N26" i="19"/>
  <c r="M26" i="19"/>
  <c r="K26" i="19"/>
  <c r="J26" i="19"/>
  <c r="H26" i="19"/>
  <c r="G26" i="19"/>
  <c r="E26" i="19"/>
  <c r="D26" i="19"/>
  <c r="T42" i="19"/>
  <c r="S42" i="19"/>
  <c r="Q42" i="19"/>
  <c r="P42" i="19"/>
  <c r="N42" i="19"/>
  <c r="M42" i="19"/>
  <c r="K42" i="19"/>
  <c r="J42" i="19"/>
  <c r="H42" i="19"/>
  <c r="G42" i="19"/>
  <c r="E42" i="19"/>
  <c r="D42" i="19"/>
  <c r="T41" i="19"/>
  <c r="S41" i="19"/>
  <c r="Q41" i="19"/>
  <c r="P41" i="19"/>
  <c r="N41" i="19"/>
  <c r="M41" i="19"/>
  <c r="K41" i="19"/>
  <c r="J41" i="19"/>
  <c r="H41" i="19"/>
  <c r="G41" i="19"/>
  <c r="E41" i="19"/>
  <c r="D41" i="19"/>
  <c r="T40" i="19"/>
  <c r="S40" i="19"/>
  <c r="Q40" i="19"/>
  <c r="P40" i="19"/>
  <c r="N40" i="19"/>
  <c r="M40" i="19"/>
  <c r="K40" i="19"/>
  <c r="J40" i="19"/>
  <c r="H40" i="19"/>
  <c r="G40" i="19"/>
  <c r="E40" i="19"/>
  <c r="D40" i="19"/>
  <c r="T39" i="19"/>
  <c r="S39" i="19"/>
  <c r="Q39" i="19"/>
  <c r="P39" i="19"/>
  <c r="N39" i="19"/>
  <c r="M39" i="19"/>
  <c r="K39" i="19"/>
  <c r="J39" i="19"/>
  <c r="H39" i="19"/>
  <c r="G39" i="19"/>
  <c r="E39" i="19"/>
  <c r="D39" i="19"/>
  <c r="T31" i="19"/>
  <c r="S31" i="19"/>
  <c r="Q31" i="19"/>
  <c r="P31" i="19"/>
  <c r="N31" i="19"/>
  <c r="M31" i="19"/>
  <c r="K31" i="19"/>
  <c r="J31" i="19"/>
  <c r="H31" i="19"/>
  <c r="G31" i="19"/>
  <c r="E31" i="19"/>
  <c r="D31" i="19"/>
  <c r="T25" i="19"/>
  <c r="S25" i="19"/>
  <c r="Q25" i="19"/>
  <c r="P25" i="19"/>
  <c r="N25" i="19"/>
  <c r="M25" i="19"/>
  <c r="K25" i="19"/>
  <c r="J25" i="19"/>
  <c r="H25" i="19"/>
  <c r="G25" i="19"/>
  <c r="E25" i="19"/>
  <c r="D25" i="19"/>
  <c r="T24" i="19"/>
  <c r="S24" i="19"/>
  <c r="Q24" i="19"/>
  <c r="P24" i="19"/>
  <c r="N24" i="19"/>
  <c r="M24" i="19"/>
  <c r="K24" i="19"/>
  <c r="J24" i="19"/>
  <c r="H24" i="19"/>
  <c r="G24" i="19"/>
  <c r="E24" i="19"/>
  <c r="D24" i="19"/>
  <c r="T23" i="19"/>
  <c r="S23" i="19"/>
  <c r="Q23" i="19"/>
  <c r="P23" i="19"/>
  <c r="N23" i="19"/>
  <c r="M23" i="19"/>
  <c r="K23" i="19"/>
  <c r="J23" i="19"/>
  <c r="H23" i="19"/>
  <c r="G23" i="19"/>
  <c r="E23" i="19"/>
  <c r="D23" i="19"/>
  <c r="T22" i="19"/>
  <c r="S22" i="19"/>
  <c r="Q22" i="19"/>
  <c r="P22" i="19"/>
  <c r="N22" i="19"/>
  <c r="M22" i="19"/>
  <c r="K22" i="19"/>
  <c r="J22" i="19"/>
  <c r="H22" i="19"/>
  <c r="G22" i="19"/>
  <c r="E22" i="19"/>
  <c r="D22" i="19"/>
  <c r="V22" i="19" l="1"/>
  <c r="AE22" i="19"/>
  <c r="AT22" i="19"/>
  <c r="AU22" i="19" s="1"/>
  <c r="AV22" i="19" s="1"/>
  <c r="BC22" i="19"/>
  <c r="BI22" i="19"/>
  <c r="BJ22" i="19" s="1"/>
  <c r="BK22" i="19" s="1"/>
  <c r="AH22" i="19"/>
  <c r="AQ22" i="19"/>
  <c r="BF22" i="19"/>
  <c r="BG22" i="19" s="1"/>
  <c r="BH22" i="19" s="1"/>
  <c r="BO22" i="19"/>
  <c r="BU22" i="19"/>
  <c r="BV22" i="19" s="1"/>
  <c r="BW22" i="19" s="1"/>
  <c r="CG22" i="19"/>
  <c r="CP22" i="19"/>
  <c r="CQ22" i="19" s="1"/>
  <c r="CR22" i="19" s="1"/>
  <c r="CX22" i="19"/>
  <c r="AK22" i="19"/>
  <c r="AL22" i="19" s="1"/>
  <c r="AM22" i="19" s="1"/>
  <c r="AZ22" i="19"/>
  <c r="CC22" i="19"/>
  <c r="CO22" i="19"/>
  <c r="DA22" i="19"/>
  <c r="Y22" i="19"/>
  <c r="Z22" i="19" s="1"/>
  <c r="AN22" i="19"/>
  <c r="AO22" i="19" s="1"/>
  <c r="AP22" i="19" s="1"/>
  <c r="BR22" i="19"/>
  <c r="BS22" i="19" s="1"/>
  <c r="BT22" i="19" s="1"/>
  <c r="CD22" i="19"/>
  <c r="DB22" i="19"/>
  <c r="AB22" i="19"/>
  <c r="AC22" i="19" s="1"/>
  <c r="AD22" i="19" s="1"/>
  <c r="CJ22" i="19"/>
  <c r="CK22" i="19" s="1"/>
  <c r="CL22" i="19" s="1"/>
  <c r="CS22" i="19"/>
  <c r="AW22" i="19"/>
  <c r="AX22" i="19" s="1"/>
  <c r="AY22" i="19" s="1"/>
  <c r="BL22" i="19"/>
  <c r="BM22" i="19" s="1"/>
  <c r="BN22" i="19" s="1"/>
  <c r="BX22" i="19"/>
  <c r="BY22" i="19" s="1"/>
  <c r="BZ22" i="19" s="1"/>
  <c r="V31" i="19"/>
  <c r="AN31" i="19"/>
  <c r="BC31" i="19"/>
  <c r="BI31" i="19"/>
  <c r="BR31" i="19"/>
  <c r="CG31" i="19"/>
  <c r="CO31" i="19"/>
  <c r="CS31" i="19"/>
  <c r="DB31" i="19"/>
  <c r="DC31" i="19" s="1"/>
  <c r="DD31" i="19" s="1"/>
  <c r="AB31" i="19"/>
  <c r="AQ31" i="19"/>
  <c r="AW31" i="19"/>
  <c r="BF31" i="19"/>
  <c r="BX31" i="19"/>
  <c r="CJ31" i="19"/>
  <c r="CP31" i="19"/>
  <c r="AE31" i="19"/>
  <c r="AF31" i="19" s="1"/>
  <c r="AG31" i="19" s="1"/>
  <c r="AK31" i="19"/>
  <c r="AT31" i="19"/>
  <c r="BL31" i="19"/>
  <c r="CC31" i="19"/>
  <c r="CX31" i="19"/>
  <c r="Y31" i="19"/>
  <c r="AH31" i="19"/>
  <c r="AZ31" i="19"/>
  <c r="BO31" i="19"/>
  <c r="BP31" i="19" s="1"/>
  <c r="BQ31" i="19" s="1"/>
  <c r="BU31" i="19"/>
  <c r="CD31" i="19"/>
  <c r="CE31" i="19" s="1"/>
  <c r="CF31" i="19" s="1"/>
  <c r="DA31" i="19"/>
  <c r="AE42" i="19"/>
  <c r="BC42" i="19"/>
  <c r="CC42" i="19"/>
  <c r="CO42" i="19"/>
  <c r="CS42" i="19"/>
  <c r="CT42" i="19" s="1"/>
  <c r="CU42" i="19" s="1"/>
  <c r="AQ42" i="19"/>
  <c r="AR42" i="19" s="1"/>
  <c r="AS42" i="19" s="1"/>
  <c r="BO42" i="19"/>
  <c r="BP42" i="19" s="1"/>
  <c r="BQ42" i="19" s="1"/>
  <c r="CD42" i="19"/>
  <c r="CJ42" i="19"/>
  <c r="CP42" i="19"/>
  <c r="CX42" i="19"/>
  <c r="AK42" i="19"/>
  <c r="BI42" i="19"/>
  <c r="BJ42" i="19" s="1"/>
  <c r="BK42" i="19" s="1"/>
  <c r="BU42" i="19"/>
  <c r="Y42" i="19"/>
  <c r="AW42" i="19"/>
  <c r="AX42" i="19" s="1"/>
  <c r="AY42" i="19" s="1"/>
  <c r="DA42" i="19"/>
  <c r="V42" i="19"/>
  <c r="AB42" i="19"/>
  <c r="AH42" i="19"/>
  <c r="AN42" i="19"/>
  <c r="AT42" i="19"/>
  <c r="AZ42" i="19"/>
  <c r="BA42" i="19" s="1"/>
  <c r="BB42" i="19" s="1"/>
  <c r="BF42" i="19"/>
  <c r="BL42" i="19"/>
  <c r="BR42" i="19"/>
  <c r="BX42" i="19"/>
  <c r="CG42" i="19"/>
  <c r="DB42" i="19"/>
  <c r="AB23" i="19"/>
  <c r="AQ23" i="19"/>
  <c r="AW23" i="19"/>
  <c r="BL23" i="19"/>
  <c r="BM23" i="19" s="1"/>
  <c r="BN23" i="19" s="1"/>
  <c r="BX23" i="19"/>
  <c r="CP23" i="19"/>
  <c r="DA23" i="19"/>
  <c r="Y23" i="19"/>
  <c r="AH23" i="19"/>
  <c r="AZ23" i="19"/>
  <c r="BI23" i="19"/>
  <c r="BR23" i="19"/>
  <c r="CD23" i="19"/>
  <c r="CO23" i="19"/>
  <c r="DB23" i="19"/>
  <c r="AK23" i="19"/>
  <c r="BC23" i="19"/>
  <c r="BD23" i="19" s="1"/>
  <c r="BE23" i="19" s="1"/>
  <c r="BU23" i="19"/>
  <c r="CG23" i="19"/>
  <c r="AE23" i="19"/>
  <c r="AF23" i="19" s="1"/>
  <c r="AG23" i="19" s="1"/>
  <c r="AN23" i="19"/>
  <c r="AO23" i="19" s="1"/>
  <c r="AP23" i="19" s="1"/>
  <c r="AT23" i="19"/>
  <c r="BF23" i="19"/>
  <c r="BO23" i="19"/>
  <c r="CJ23" i="19"/>
  <c r="CS23" i="19"/>
  <c r="CT23" i="19" s="1"/>
  <c r="CU23" i="19" s="1"/>
  <c r="CC23" i="19"/>
  <c r="V23" i="19"/>
  <c r="CX23" i="19"/>
  <c r="Y24" i="19"/>
  <c r="AQ24" i="19"/>
  <c r="AZ24" i="19"/>
  <c r="BA24" i="19" s="1"/>
  <c r="BB24" i="19" s="1"/>
  <c r="BF24" i="19"/>
  <c r="BG24" i="19" s="1"/>
  <c r="BH24" i="19" s="1"/>
  <c r="BL24" i="19"/>
  <c r="BR24" i="19"/>
  <c r="CG24" i="19"/>
  <c r="CP24" i="19"/>
  <c r="DA24" i="19"/>
  <c r="AT24" i="19"/>
  <c r="BC24" i="19"/>
  <c r="CD24" i="19"/>
  <c r="CE24" i="19" s="1"/>
  <c r="CF24" i="19" s="1"/>
  <c r="CO24" i="19"/>
  <c r="DB24" i="19"/>
  <c r="V24" i="19"/>
  <c r="AE24" i="19"/>
  <c r="AN24" i="19"/>
  <c r="BU24" i="19"/>
  <c r="AH24" i="19"/>
  <c r="AI24" i="19" s="1"/>
  <c r="AJ24" i="19" s="1"/>
  <c r="AW24" i="19"/>
  <c r="BI24" i="19"/>
  <c r="BX24" i="19"/>
  <c r="BY24" i="19" s="1"/>
  <c r="BZ24" i="19" s="1"/>
  <c r="CS24" i="19"/>
  <c r="CT24" i="19" s="1"/>
  <c r="CU24" i="19" s="1"/>
  <c r="AK24" i="19"/>
  <c r="BO24" i="19"/>
  <c r="CC24" i="19"/>
  <c r="CJ24" i="19"/>
  <c r="CK24" i="19" s="1"/>
  <c r="CL24" i="19" s="1"/>
  <c r="AB24" i="19"/>
  <c r="AC24" i="19" s="1"/>
  <c r="AD24" i="19" s="1"/>
  <c r="CX24" i="19"/>
  <c r="AB39" i="19"/>
  <c r="AC39" i="19" s="1"/>
  <c r="AD39" i="19" s="1"/>
  <c r="AK39" i="19"/>
  <c r="AL39" i="19" s="1"/>
  <c r="AM39" i="19" s="1"/>
  <c r="AQ39" i="19"/>
  <c r="AW39" i="19"/>
  <c r="BC39" i="19"/>
  <c r="BL39" i="19"/>
  <c r="CD39" i="19"/>
  <c r="CE39" i="19" s="1"/>
  <c r="CF39" i="19" s="1"/>
  <c r="CS39" i="19"/>
  <c r="Y39" i="19"/>
  <c r="AE39" i="19"/>
  <c r="AT39" i="19"/>
  <c r="BX39" i="19"/>
  <c r="BY39" i="19" s="1"/>
  <c r="BZ39" i="19" s="1"/>
  <c r="CJ39" i="19"/>
  <c r="CX39" i="19"/>
  <c r="V39" i="19"/>
  <c r="W39" i="19" s="1"/>
  <c r="X39" i="19" s="1"/>
  <c r="AH39" i="19"/>
  <c r="BI39" i="19"/>
  <c r="BU39" i="19"/>
  <c r="DB39" i="19"/>
  <c r="AN39" i="19"/>
  <c r="CO39" i="19"/>
  <c r="AZ39" i="19"/>
  <c r="BO39" i="19"/>
  <c r="CC39" i="19"/>
  <c r="CP39" i="19"/>
  <c r="CQ39" i="19" s="1"/>
  <c r="CR39" i="19" s="1"/>
  <c r="BF39" i="19"/>
  <c r="BG39" i="19" s="1"/>
  <c r="BH39" i="19" s="1"/>
  <c r="BR39" i="19"/>
  <c r="BS39" i="19" s="1"/>
  <c r="BT39" i="19" s="1"/>
  <c r="CG39" i="19"/>
  <c r="DA39" i="19"/>
  <c r="V40" i="19"/>
  <c r="AB40" i="19"/>
  <c r="AH40" i="19"/>
  <c r="AN40" i="19"/>
  <c r="AT40" i="19"/>
  <c r="AZ40" i="19"/>
  <c r="BF40" i="19"/>
  <c r="BL40" i="19"/>
  <c r="BR40" i="19"/>
  <c r="BX40" i="19"/>
  <c r="CD40" i="19"/>
  <c r="AK40" i="19"/>
  <c r="BI40" i="19"/>
  <c r="CO40" i="19"/>
  <c r="AE40" i="19"/>
  <c r="AF40" i="19" s="1"/>
  <c r="AG40" i="19" s="1"/>
  <c r="AQ40" i="19"/>
  <c r="AR40" i="19" s="1"/>
  <c r="AS40" i="19" s="1"/>
  <c r="BC40" i="19"/>
  <c r="BO40" i="19"/>
  <c r="BP40" i="19" s="1"/>
  <c r="BQ40" i="19" s="1"/>
  <c r="CC40" i="19"/>
  <c r="CP40" i="19"/>
  <c r="DA40" i="19"/>
  <c r="Y40" i="19"/>
  <c r="Z40" i="19" s="1"/>
  <c r="AW40" i="19"/>
  <c r="AX40" i="19" s="1"/>
  <c r="AY40" i="19" s="1"/>
  <c r="BU40" i="19"/>
  <c r="BV40" i="19" s="1"/>
  <c r="BW40" i="19" s="1"/>
  <c r="DB40" i="19"/>
  <c r="CG40" i="19"/>
  <c r="CS40" i="19"/>
  <c r="CT40" i="19" s="1"/>
  <c r="CU40" i="19" s="1"/>
  <c r="CJ40" i="19"/>
  <c r="CX40" i="19"/>
  <c r="Y26" i="19"/>
  <c r="AK26" i="19"/>
  <c r="AT26" i="19"/>
  <c r="AU26" i="19" s="1"/>
  <c r="AV26" i="19" s="1"/>
  <c r="AZ26" i="19"/>
  <c r="BU26" i="19"/>
  <c r="CD26" i="19"/>
  <c r="CE26" i="19" s="1"/>
  <c r="CF26" i="19" s="1"/>
  <c r="CJ26" i="19"/>
  <c r="CP26" i="19"/>
  <c r="CX26" i="19"/>
  <c r="AB26" i="19"/>
  <c r="BL26" i="19"/>
  <c r="CO26" i="19"/>
  <c r="DA26" i="19"/>
  <c r="V26" i="19"/>
  <c r="W26" i="19" s="1"/>
  <c r="X26" i="19" s="1"/>
  <c r="AE26" i="19"/>
  <c r="AN26" i="19"/>
  <c r="AW26" i="19"/>
  <c r="BF26" i="19"/>
  <c r="BO26" i="19"/>
  <c r="BP26" i="19" s="1"/>
  <c r="BQ26" i="19" s="1"/>
  <c r="BX26" i="19"/>
  <c r="DB26" i="19"/>
  <c r="DC26" i="19" s="1"/>
  <c r="DD26" i="19" s="1"/>
  <c r="AH26" i="19"/>
  <c r="BR26" i="19"/>
  <c r="BS26" i="19" s="1"/>
  <c r="BT26" i="19" s="1"/>
  <c r="CC26" i="19"/>
  <c r="BC26" i="19"/>
  <c r="BI26" i="19"/>
  <c r="CS26" i="19"/>
  <c r="AQ26" i="19"/>
  <c r="AR26" i="19" s="1"/>
  <c r="AS26" i="19" s="1"/>
  <c r="CG26" i="19"/>
  <c r="Y25" i="19"/>
  <c r="Z25" i="19" s="1"/>
  <c r="AE25" i="19"/>
  <c r="AF25" i="19" s="1"/>
  <c r="AG25" i="19" s="1"/>
  <c r="AK25" i="19"/>
  <c r="AQ25" i="19"/>
  <c r="BF25" i="19"/>
  <c r="BX25" i="19"/>
  <c r="CG25" i="19"/>
  <c r="CP25" i="19"/>
  <c r="CQ25" i="19" s="1"/>
  <c r="CR25" i="19" s="1"/>
  <c r="DA25" i="19"/>
  <c r="AB25" i="19"/>
  <c r="BI25" i="19"/>
  <c r="BR25" i="19"/>
  <c r="CC25" i="19"/>
  <c r="CO25" i="19"/>
  <c r="DB25" i="19"/>
  <c r="DC25" i="19" s="1"/>
  <c r="DD25" i="19" s="1"/>
  <c r="AT25" i="19"/>
  <c r="BC25" i="19"/>
  <c r="BD25" i="19" s="1"/>
  <c r="BE25" i="19" s="1"/>
  <c r="BU25" i="19"/>
  <c r="BV25" i="19" s="1"/>
  <c r="BW25" i="19" s="1"/>
  <c r="CD25" i="19"/>
  <c r="CS25" i="19"/>
  <c r="CT25" i="19" s="1"/>
  <c r="CU25" i="19" s="1"/>
  <c r="V25" i="19"/>
  <c r="AH25" i="19"/>
  <c r="AW25" i="19"/>
  <c r="AX25" i="19" s="1"/>
  <c r="AY25" i="19" s="1"/>
  <c r="BL25" i="19"/>
  <c r="CX25" i="19"/>
  <c r="BO25" i="19"/>
  <c r="AN25" i="19"/>
  <c r="AZ25" i="19"/>
  <c r="CJ25" i="19"/>
  <c r="CK25" i="19" s="1"/>
  <c r="CL25" i="19" s="1"/>
  <c r="V41" i="19"/>
  <c r="AT41" i="19"/>
  <c r="Y41" i="19"/>
  <c r="AH41" i="19"/>
  <c r="AI41" i="19" s="1"/>
  <c r="AJ41" i="19" s="1"/>
  <c r="AN41" i="19"/>
  <c r="AW41" i="19"/>
  <c r="BR41" i="19"/>
  <c r="CD41" i="19"/>
  <c r="CS41" i="19"/>
  <c r="DA41" i="19"/>
  <c r="AQ41" i="19"/>
  <c r="BF41" i="19"/>
  <c r="BG41" i="19" s="1"/>
  <c r="BH41" i="19" s="1"/>
  <c r="CG41" i="19"/>
  <c r="CO41" i="19"/>
  <c r="DB41" i="19"/>
  <c r="DC41" i="19" s="1"/>
  <c r="DD41" i="19" s="1"/>
  <c r="AK41" i="19"/>
  <c r="BL41" i="19"/>
  <c r="BM41" i="19" s="1"/>
  <c r="BN41" i="19" s="1"/>
  <c r="CP41" i="19"/>
  <c r="CQ41" i="19" s="1"/>
  <c r="CR41" i="19" s="1"/>
  <c r="AB41" i="19"/>
  <c r="AZ41" i="19"/>
  <c r="BX41" i="19"/>
  <c r="BY41" i="19" s="1"/>
  <c r="BZ41" i="19" s="1"/>
  <c r="AE41" i="19"/>
  <c r="BC41" i="19"/>
  <c r="BI41" i="19"/>
  <c r="BO41" i="19"/>
  <c r="BU41" i="19"/>
  <c r="CC41" i="19"/>
  <c r="CJ41" i="19"/>
  <c r="CK41" i="19" s="1"/>
  <c r="CL41" i="19" s="1"/>
  <c r="CX41" i="19"/>
  <c r="V27" i="19"/>
  <c r="AH27" i="19"/>
  <c r="AQ27" i="19"/>
  <c r="AR27" i="19" s="1"/>
  <c r="AS27" i="19" s="1"/>
  <c r="AW27" i="19"/>
  <c r="AX27" i="19" s="1"/>
  <c r="AY27" i="19" s="1"/>
  <c r="BF27" i="19"/>
  <c r="BL27" i="19"/>
  <c r="CC27" i="19"/>
  <c r="CJ27" i="19"/>
  <c r="CP27" i="19"/>
  <c r="CX27" i="19"/>
  <c r="Y27" i="19"/>
  <c r="BC27" i="19"/>
  <c r="BI27" i="19"/>
  <c r="BJ27" i="19" s="1"/>
  <c r="BK27" i="19" s="1"/>
  <c r="CG27" i="19"/>
  <c r="CO27" i="19"/>
  <c r="DA27" i="19"/>
  <c r="AB27" i="19"/>
  <c r="AK27" i="19"/>
  <c r="AT27" i="19"/>
  <c r="BO27" i="19"/>
  <c r="BU27" i="19"/>
  <c r="BV27" i="19" s="1"/>
  <c r="BW27" i="19" s="1"/>
  <c r="DB27" i="19"/>
  <c r="AE27" i="19"/>
  <c r="BX27" i="19"/>
  <c r="AN27" i="19"/>
  <c r="AO27" i="19" s="1"/>
  <c r="AP27" i="19" s="1"/>
  <c r="CD27" i="19"/>
  <c r="CE27" i="19" s="1"/>
  <c r="CF27" i="19" s="1"/>
  <c r="AZ27" i="19"/>
  <c r="BA27" i="19" s="1"/>
  <c r="BB27" i="19" s="1"/>
  <c r="CS27" i="19"/>
  <c r="CT27" i="19" s="1"/>
  <c r="CU27" i="19" s="1"/>
  <c r="BR27" i="19"/>
  <c r="V29" i="19"/>
  <c r="AK29" i="19"/>
  <c r="AQ29" i="19"/>
  <c r="AZ29" i="19"/>
  <c r="Y29" i="19"/>
  <c r="Z29" i="19" s="1"/>
  <c r="AE29" i="19"/>
  <c r="AN29" i="19"/>
  <c r="BF29" i="19"/>
  <c r="BG29" i="19" s="1"/>
  <c r="BH29" i="19" s="1"/>
  <c r="BC29" i="19"/>
  <c r="BR29" i="19"/>
  <c r="BS29" i="19" s="1"/>
  <c r="BT29" i="19" s="1"/>
  <c r="CO29" i="19"/>
  <c r="DA29" i="19"/>
  <c r="AT29" i="19"/>
  <c r="AU29" i="19" s="1"/>
  <c r="AV29" i="19" s="1"/>
  <c r="BU29" i="19"/>
  <c r="CC29" i="19"/>
  <c r="CG29" i="19"/>
  <c r="CP29" i="19"/>
  <c r="DB29" i="19"/>
  <c r="AH29" i="19"/>
  <c r="AI29" i="19" s="1"/>
  <c r="AJ29" i="19" s="1"/>
  <c r="AW29" i="19"/>
  <c r="AX29" i="19" s="1"/>
  <c r="AY29" i="19" s="1"/>
  <c r="BI29" i="19"/>
  <c r="BJ29" i="19" s="1"/>
  <c r="BK29" i="19" s="1"/>
  <c r="BO29" i="19"/>
  <c r="BX29" i="19"/>
  <c r="CD29" i="19"/>
  <c r="CS29" i="19"/>
  <c r="AB29" i="19"/>
  <c r="BL29" i="19"/>
  <c r="CJ29" i="19"/>
  <c r="CK29" i="19" s="1"/>
  <c r="CL29" i="19" s="1"/>
  <c r="CX29" i="19"/>
  <c r="Y30" i="19"/>
  <c r="Z30" i="19" s="1"/>
  <c r="AH30" i="19"/>
  <c r="AN30" i="19"/>
  <c r="AO30" i="19" s="1"/>
  <c r="AP30" i="19" s="1"/>
  <c r="AW30" i="19"/>
  <c r="AX30" i="19" s="1"/>
  <c r="AY30" i="19" s="1"/>
  <c r="BF30" i="19"/>
  <c r="BL30" i="19"/>
  <c r="BM30" i="19" s="1"/>
  <c r="BN30" i="19" s="1"/>
  <c r="BU30" i="19"/>
  <c r="BV30" i="19" s="1"/>
  <c r="BW30" i="19" s="1"/>
  <c r="CD30" i="19"/>
  <c r="CO30" i="19"/>
  <c r="AQ30" i="19"/>
  <c r="BO30" i="19"/>
  <c r="CP30" i="19"/>
  <c r="CX30" i="19"/>
  <c r="V30" i="19"/>
  <c r="AB30" i="19"/>
  <c r="AC30" i="19" s="1"/>
  <c r="AD30" i="19" s="1"/>
  <c r="AK30" i="19"/>
  <c r="AL30" i="19" s="1"/>
  <c r="AM30" i="19" s="1"/>
  <c r="AT30" i="19"/>
  <c r="AZ30" i="19"/>
  <c r="BA30" i="19" s="1"/>
  <c r="BB30" i="19" s="1"/>
  <c r="BI30" i="19"/>
  <c r="BJ30" i="19" s="1"/>
  <c r="BK30" i="19" s="1"/>
  <c r="BR30" i="19"/>
  <c r="BX30" i="19"/>
  <c r="BY30" i="19" s="1"/>
  <c r="BZ30" i="19" s="1"/>
  <c r="CG30" i="19"/>
  <c r="DA30" i="19"/>
  <c r="AE30" i="19"/>
  <c r="BC30" i="19"/>
  <c r="CC30" i="19"/>
  <c r="CJ30" i="19"/>
  <c r="CS30" i="19"/>
  <c r="CT30" i="19" s="1"/>
  <c r="CU30" i="19" s="1"/>
  <c r="DB30" i="19"/>
  <c r="DC30" i="19" s="1"/>
  <c r="DD30" i="19" s="1"/>
  <c r="AB32" i="19"/>
  <c r="AH32" i="19"/>
  <c r="AI32" i="19" s="1"/>
  <c r="AJ32" i="19" s="1"/>
  <c r="AQ32" i="19"/>
  <c r="AR32" i="19" s="1"/>
  <c r="AS32" i="19" s="1"/>
  <c r="AZ32" i="19"/>
  <c r="BF32" i="19"/>
  <c r="BG32" i="19" s="1"/>
  <c r="BH32" i="19" s="1"/>
  <c r="BO32" i="19"/>
  <c r="BP32" i="19" s="1"/>
  <c r="BQ32" i="19" s="1"/>
  <c r="BX32" i="19"/>
  <c r="CG32" i="19"/>
  <c r="CX32" i="19"/>
  <c r="AK32" i="19"/>
  <c r="AL32" i="19" s="1"/>
  <c r="AM32" i="19" s="1"/>
  <c r="BI32" i="19"/>
  <c r="BJ32" i="19" s="1"/>
  <c r="BK32" i="19" s="1"/>
  <c r="CO32" i="19"/>
  <c r="DA32" i="19"/>
  <c r="V32" i="19"/>
  <c r="W32" i="19" s="1"/>
  <c r="X32" i="19" s="1"/>
  <c r="AE32" i="19"/>
  <c r="AF32" i="19" s="1"/>
  <c r="AG32" i="19" s="1"/>
  <c r="AN32" i="19"/>
  <c r="AT32" i="19"/>
  <c r="AU32" i="19" s="1"/>
  <c r="AV32" i="19" s="1"/>
  <c r="BC32" i="19"/>
  <c r="BD32" i="19" s="1"/>
  <c r="BE32" i="19" s="1"/>
  <c r="BL32" i="19"/>
  <c r="BR32" i="19"/>
  <c r="BS32" i="19" s="1"/>
  <c r="BT32" i="19" s="1"/>
  <c r="CC32" i="19"/>
  <c r="CP32" i="19"/>
  <c r="CQ32" i="19" s="1"/>
  <c r="CR32" i="19" s="1"/>
  <c r="DB32" i="19"/>
  <c r="Y32" i="19"/>
  <c r="CJ32" i="19"/>
  <c r="CS32" i="19"/>
  <c r="BU32" i="19"/>
  <c r="AW32" i="19"/>
  <c r="CD32" i="19"/>
  <c r="CE32" i="19" s="1"/>
  <c r="CF32" i="19" s="1"/>
  <c r="V33" i="19"/>
  <c r="AK33" i="19"/>
  <c r="AQ33" i="19"/>
  <c r="AZ33" i="19"/>
  <c r="BR33" i="19"/>
  <c r="CO33" i="19"/>
  <c r="DA33" i="19"/>
  <c r="Y33" i="19"/>
  <c r="AE33" i="19"/>
  <c r="AN33" i="19"/>
  <c r="BF33" i="19"/>
  <c r="BU33" i="19"/>
  <c r="CC33" i="19"/>
  <c r="CG33" i="19"/>
  <c r="CP33" i="19"/>
  <c r="DB33" i="19"/>
  <c r="DC33" i="19" s="1"/>
  <c r="DD33" i="19" s="1"/>
  <c r="AB33" i="19"/>
  <c r="AT33" i="19"/>
  <c r="BI33" i="19"/>
  <c r="BJ33" i="19" s="1"/>
  <c r="BK33" i="19" s="1"/>
  <c r="BO33" i="19"/>
  <c r="BX33" i="19"/>
  <c r="CD33" i="19"/>
  <c r="CS33" i="19"/>
  <c r="CT33" i="19" s="1"/>
  <c r="CU33" i="19" s="1"/>
  <c r="AH33" i="19"/>
  <c r="BL33" i="19"/>
  <c r="CJ33" i="19"/>
  <c r="CX33" i="19"/>
  <c r="AW33" i="19"/>
  <c r="AX33" i="19" s="1"/>
  <c r="AY33" i="19" s="1"/>
  <c r="BC33" i="19"/>
  <c r="Y34" i="19"/>
  <c r="Z34" i="19" s="1"/>
  <c r="AH34" i="19"/>
  <c r="AN34" i="19"/>
  <c r="AO34" i="19" s="1"/>
  <c r="AP34" i="19" s="1"/>
  <c r="AW34" i="19"/>
  <c r="AX34" i="19" s="1"/>
  <c r="AY34" i="19" s="1"/>
  <c r="BF34" i="19"/>
  <c r="BL34" i="19"/>
  <c r="BR34" i="19"/>
  <c r="BX34" i="19"/>
  <c r="CD34" i="19"/>
  <c r="CJ34" i="19"/>
  <c r="CS34" i="19"/>
  <c r="DA34" i="19"/>
  <c r="AQ34" i="19"/>
  <c r="AR34" i="19" s="1"/>
  <c r="AS34" i="19" s="1"/>
  <c r="BU34" i="19"/>
  <c r="DB34" i="19"/>
  <c r="V34" i="19"/>
  <c r="AB34" i="19"/>
  <c r="AC34" i="19" s="1"/>
  <c r="AD34" i="19" s="1"/>
  <c r="AK34" i="19"/>
  <c r="AL34" i="19" s="1"/>
  <c r="AM34" i="19" s="1"/>
  <c r="AT34" i="19"/>
  <c r="AZ34" i="19"/>
  <c r="BA34" i="19" s="1"/>
  <c r="BB34" i="19" s="1"/>
  <c r="BI34" i="19"/>
  <c r="BJ34" i="19" s="1"/>
  <c r="BK34" i="19" s="1"/>
  <c r="CO34" i="19"/>
  <c r="BO34" i="19"/>
  <c r="CP34" i="19"/>
  <c r="CQ34" i="19" s="1"/>
  <c r="CR34" i="19" s="1"/>
  <c r="CX34" i="19"/>
  <c r="BC34" i="19"/>
  <c r="CC34" i="19"/>
  <c r="AE34" i="19"/>
  <c r="CG34" i="19"/>
  <c r="AE35" i="19"/>
  <c r="AK35" i="19"/>
  <c r="AQ35" i="19"/>
  <c r="AW35" i="19"/>
  <c r="BC35" i="19"/>
  <c r="BI35" i="19"/>
  <c r="BO35" i="19"/>
  <c r="BU35" i="19"/>
  <c r="CC35" i="19"/>
  <c r="Y35" i="19"/>
  <c r="AH35" i="19"/>
  <c r="BF35" i="19"/>
  <c r="CD35" i="19"/>
  <c r="CX35" i="19"/>
  <c r="AT35" i="19"/>
  <c r="AU35" i="19" s="1"/>
  <c r="AV35" i="19" s="1"/>
  <c r="BR35" i="19"/>
  <c r="BS35" i="19" s="1"/>
  <c r="BT35" i="19" s="1"/>
  <c r="CG35" i="19"/>
  <c r="CO35" i="19"/>
  <c r="CS35" i="19"/>
  <c r="DA35" i="19"/>
  <c r="CJ35" i="19"/>
  <c r="AN35" i="19"/>
  <c r="AO35" i="19" s="1"/>
  <c r="AP35" i="19" s="1"/>
  <c r="BL35" i="19"/>
  <c r="BM35" i="19" s="1"/>
  <c r="BN35" i="19" s="1"/>
  <c r="CP35" i="19"/>
  <c r="V35" i="19"/>
  <c r="W35" i="19" s="1"/>
  <c r="X35" i="19" s="1"/>
  <c r="AB35" i="19"/>
  <c r="AC35" i="19" s="1"/>
  <c r="AD35" i="19" s="1"/>
  <c r="AZ35" i="19"/>
  <c r="BX35" i="19"/>
  <c r="DB35" i="19"/>
  <c r="AE36" i="19"/>
  <c r="AF36" i="19" s="1"/>
  <c r="AG36" i="19" s="1"/>
  <c r="BL36" i="19"/>
  <c r="BU36" i="19"/>
  <c r="BV36" i="19" s="1"/>
  <c r="BW36" i="19" s="1"/>
  <c r="CX36" i="19"/>
  <c r="Y36" i="19"/>
  <c r="Z36" i="19" s="1"/>
  <c r="AK36" i="19"/>
  <c r="AL36" i="19" s="1"/>
  <c r="AM36" i="19" s="1"/>
  <c r="AW36" i="19"/>
  <c r="AX36" i="19" s="1"/>
  <c r="AY36" i="19" s="1"/>
  <c r="BF36" i="19"/>
  <c r="BG36" i="19" s="1"/>
  <c r="BH36" i="19" s="1"/>
  <c r="BO36" i="19"/>
  <c r="BP36" i="19" s="1"/>
  <c r="BQ36" i="19" s="1"/>
  <c r="BX36" i="19"/>
  <c r="CG36" i="19"/>
  <c r="DA36" i="19"/>
  <c r="V36" i="19"/>
  <c r="AB36" i="19"/>
  <c r="AH36" i="19"/>
  <c r="AN36" i="19"/>
  <c r="AT36" i="19"/>
  <c r="AZ36" i="19"/>
  <c r="BR36" i="19"/>
  <c r="BS36" i="19" s="1"/>
  <c r="BT36" i="19" s="1"/>
  <c r="CC36" i="19"/>
  <c r="CD36" i="19"/>
  <c r="CP36" i="19"/>
  <c r="BC36" i="19"/>
  <c r="CS36" i="19"/>
  <c r="BI36" i="19"/>
  <c r="BJ36" i="19" s="1"/>
  <c r="BK36" i="19" s="1"/>
  <c r="CJ36" i="19"/>
  <c r="AQ36" i="19"/>
  <c r="CO36" i="19"/>
  <c r="DB36" i="19"/>
  <c r="DC36" i="19" s="1"/>
  <c r="DD36" i="19" s="1"/>
  <c r="V37" i="19"/>
  <c r="W37" i="19" s="1"/>
  <c r="X37" i="19" s="1"/>
  <c r="AE37" i="19"/>
  <c r="AF37" i="19" s="1"/>
  <c r="AG37" i="19" s="1"/>
  <c r="AN37" i="19"/>
  <c r="AO37" i="19" s="1"/>
  <c r="AP37" i="19" s="1"/>
  <c r="AW37" i="19"/>
  <c r="AX37" i="19" s="1"/>
  <c r="AY37" i="19" s="1"/>
  <c r="CD37" i="19"/>
  <c r="CJ37" i="19"/>
  <c r="CS37" i="19"/>
  <c r="DB37" i="19"/>
  <c r="Y37" i="19"/>
  <c r="Z37" i="19" s="1"/>
  <c r="AQ37" i="19"/>
  <c r="AR37" i="19" s="1"/>
  <c r="AS37" i="19" s="1"/>
  <c r="AZ37" i="19"/>
  <c r="BF37" i="19"/>
  <c r="BL37" i="19"/>
  <c r="BR37" i="19"/>
  <c r="BX37" i="19"/>
  <c r="AK37" i="19"/>
  <c r="BC37" i="19"/>
  <c r="BO37" i="19"/>
  <c r="CC37" i="19"/>
  <c r="CP37" i="19"/>
  <c r="AB37" i="19"/>
  <c r="CG37" i="19"/>
  <c r="CX37" i="19"/>
  <c r="AT37" i="19"/>
  <c r="BI37" i="19"/>
  <c r="BJ37" i="19" s="1"/>
  <c r="BK37" i="19" s="1"/>
  <c r="BU37" i="19"/>
  <c r="BV37" i="19" s="1"/>
  <c r="BW37" i="19" s="1"/>
  <c r="DA37" i="19"/>
  <c r="AH37" i="19"/>
  <c r="AI37" i="19" s="1"/>
  <c r="AJ37" i="19" s="1"/>
  <c r="CO37" i="19"/>
  <c r="AE38" i="19"/>
  <c r="AF38" i="19" s="1"/>
  <c r="AG38" i="19" s="1"/>
  <c r="AN38" i="19"/>
  <c r="AO38" i="19" s="1"/>
  <c r="AP38" i="19" s="1"/>
  <c r="AT38" i="19"/>
  <c r="BO38" i="19"/>
  <c r="CO38" i="19"/>
  <c r="CX38" i="19"/>
  <c r="AB38" i="19"/>
  <c r="AH38" i="19"/>
  <c r="AW38" i="19"/>
  <c r="AX38" i="19" s="1"/>
  <c r="AY38" i="19" s="1"/>
  <c r="BI38" i="19"/>
  <c r="CC38" i="19"/>
  <c r="CG38" i="19"/>
  <c r="CP38" i="19"/>
  <c r="DA38" i="19"/>
  <c r="Y38" i="19"/>
  <c r="Z38" i="19" s="1"/>
  <c r="AK38" i="19"/>
  <c r="AL38" i="19" s="1"/>
  <c r="AM38" i="19" s="1"/>
  <c r="AZ38" i="19"/>
  <c r="AQ38" i="19"/>
  <c r="BC38" i="19"/>
  <c r="BD38" i="19" s="1"/>
  <c r="BE38" i="19" s="1"/>
  <c r="BR38" i="19"/>
  <c r="CD38" i="19"/>
  <c r="BF38" i="19"/>
  <c r="BU38" i="19"/>
  <c r="CS38" i="19"/>
  <c r="V38" i="19"/>
  <c r="BL38" i="19"/>
  <c r="BM38" i="19" s="1"/>
  <c r="BN38" i="19" s="1"/>
  <c r="BX38" i="19"/>
  <c r="CJ38" i="19"/>
  <c r="DB38" i="19"/>
  <c r="DC38" i="19" s="1"/>
  <c r="DD38" i="19" s="1"/>
  <c r="AH28" i="19"/>
  <c r="AI28" i="19" s="1"/>
  <c r="AJ28" i="19" s="1"/>
  <c r="AQ28" i="19"/>
  <c r="AW28" i="19"/>
  <c r="BL28" i="19"/>
  <c r="BR28" i="19"/>
  <c r="BS28" i="19" s="1"/>
  <c r="BT28" i="19" s="1"/>
  <c r="AB28" i="19"/>
  <c r="AK28" i="19"/>
  <c r="AL28" i="19" s="1"/>
  <c r="AM28" i="19" s="1"/>
  <c r="BC28" i="19"/>
  <c r="BX28" i="19"/>
  <c r="CG28" i="19"/>
  <c r="CX28" i="19"/>
  <c r="AE28" i="19"/>
  <c r="AN28" i="19"/>
  <c r="AT28" i="19"/>
  <c r="AU28" i="19" s="1"/>
  <c r="AV28" i="19" s="1"/>
  <c r="BO28" i="19"/>
  <c r="BP28" i="19" s="1"/>
  <c r="BQ28" i="19" s="1"/>
  <c r="CO28" i="19"/>
  <c r="DA28" i="19"/>
  <c r="Y28" i="19"/>
  <c r="BI28" i="19"/>
  <c r="BJ28" i="19" s="1"/>
  <c r="BK28" i="19" s="1"/>
  <c r="CD28" i="19"/>
  <c r="CE28" i="19" s="1"/>
  <c r="CF28" i="19" s="1"/>
  <c r="CS28" i="19"/>
  <c r="CT28" i="19" s="1"/>
  <c r="CU28" i="19" s="1"/>
  <c r="AZ28" i="19"/>
  <c r="DB28" i="19"/>
  <c r="BU28" i="19"/>
  <c r="CJ28" i="19"/>
  <c r="V28" i="19"/>
  <c r="W28" i="19" s="1"/>
  <c r="X28" i="19" s="1"/>
  <c r="BF28" i="19"/>
  <c r="BG28" i="19" s="1"/>
  <c r="BH28" i="19" s="1"/>
  <c r="CC28" i="19"/>
  <c r="CP28" i="19"/>
  <c r="CQ28" i="19" s="1"/>
  <c r="CR28" i="19" s="1"/>
  <c r="D11" i="19"/>
  <c r="G11" i="19"/>
  <c r="H11" i="19"/>
  <c r="J11" i="19"/>
  <c r="K11" i="19"/>
  <c r="M11" i="19"/>
  <c r="N11" i="19"/>
  <c r="P11" i="19"/>
  <c r="Q11" i="19"/>
  <c r="S11" i="19"/>
  <c r="T11" i="19"/>
  <c r="D12" i="19"/>
  <c r="E12" i="19"/>
  <c r="G12" i="19"/>
  <c r="H12" i="19"/>
  <c r="J12" i="19"/>
  <c r="K12" i="19"/>
  <c r="M12" i="19"/>
  <c r="N12" i="19"/>
  <c r="P12" i="19"/>
  <c r="Q12" i="19"/>
  <c r="S12" i="19"/>
  <c r="T12" i="19"/>
  <c r="D13" i="19"/>
  <c r="E13" i="19"/>
  <c r="G13" i="19"/>
  <c r="H13" i="19"/>
  <c r="J13" i="19"/>
  <c r="K13" i="19"/>
  <c r="M13" i="19"/>
  <c r="N13" i="19"/>
  <c r="P13" i="19"/>
  <c r="Q13" i="19"/>
  <c r="S13" i="19"/>
  <c r="T13" i="19"/>
  <c r="D14" i="19"/>
  <c r="E14" i="19"/>
  <c r="G14" i="19"/>
  <c r="H14" i="19"/>
  <c r="J14" i="19"/>
  <c r="K14" i="19"/>
  <c r="M14" i="19"/>
  <c r="N14" i="19"/>
  <c r="P14" i="19"/>
  <c r="Q14" i="19"/>
  <c r="S14" i="19"/>
  <c r="T14" i="19"/>
  <c r="D15" i="19"/>
  <c r="E15" i="19"/>
  <c r="G15" i="19"/>
  <c r="H15" i="19"/>
  <c r="J15" i="19"/>
  <c r="K15" i="19"/>
  <c r="M15" i="19"/>
  <c r="N15" i="19"/>
  <c r="P15" i="19"/>
  <c r="Q15" i="19"/>
  <c r="S15" i="19"/>
  <c r="T15" i="19"/>
  <c r="D16" i="19"/>
  <c r="E16" i="19"/>
  <c r="G16" i="19"/>
  <c r="H16" i="19"/>
  <c r="J16" i="19"/>
  <c r="K16" i="19"/>
  <c r="M16" i="19"/>
  <c r="N16" i="19"/>
  <c r="P16" i="19"/>
  <c r="Q16" i="19"/>
  <c r="S16" i="19"/>
  <c r="T16" i="19"/>
  <c r="D17" i="19"/>
  <c r="E17" i="19"/>
  <c r="G17" i="19"/>
  <c r="H17" i="19"/>
  <c r="J17" i="19"/>
  <c r="K17" i="19"/>
  <c r="M17" i="19"/>
  <c r="N17" i="19"/>
  <c r="P17" i="19"/>
  <c r="Q17" i="19"/>
  <c r="S17" i="19"/>
  <c r="T17" i="19"/>
  <c r="D18" i="19"/>
  <c r="E18" i="19"/>
  <c r="G18" i="19"/>
  <c r="H18" i="19"/>
  <c r="J18" i="19"/>
  <c r="K18" i="19"/>
  <c r="M18" i="19"/>
  <c r="N18" i="19"/>
  <c r="P18" i="19"/>
  <c r="Q18" i="19"/>
  <c r="S18" i="19"/>
  <c r="T18" i="19"/>
  <c r="D19" i="19"/>
  <c r="E19" i="19"/>
  <c r="G19" i="19"/>
  <c r="H19" i="19"/>
  <c r="J19" i="19"/>
  <c r="K19" i="19"/>
  <c r="M19" i="19"/>
  <c r="N19" i="19"/>
  <c r="P19" i="19"/>
  <c r="Q19" i="19"/>
  <c r="S19" i="19"/>
  <c r="T19" i="19"/>
  <c r="D20" i="19"/>
  <c r="E20" i="19"/>
  <c r="G20" i="19"/>
  <c r="H20" i="19"/>
  <c r="J20" i="19"/>
  <c r="K20" i="19"/>
  <c r="M20" i="19"/>
  <c r="N20" i="19"/>
  <c r="P20" i="19"/>
  <c r="Q20" i="19"/>
  <c r="S20" i="19"/>
  <c r="T20" i="19"/>
  <c r="D44" i="19"/>
  <c r="E44" i="19"/>
  <c r="G44" i="19"/>
  <c r="H44" i="19"/>
  <c r="J44" i="19"/>
  <c r="K44" i="19"/>
  <c r="M44" i="19"/>
  <c r="N44" i="19"/>
  <c r="P44" i="19"/>
  <c r="Q44" i="19"/>
  <c r="S44" i="19"/>
  <c r="T44" i="19"/>
  <c r="D45" i="19"/>
  <c r="E45" i="19"/>
  <c r="G45" i="19"/>
  <c r="H45" i="19"/>
  <c r="J45" i="19"/>
  <c r="K45" i="19"/>
  <c r="M45" i="19"/>
  <c r="N45" i="19"/>
  <c r="P45" i="19"/>
  <c r="Q45" i="19"/>
  <c r="S45" i="19"/>
  <c r="T45" i="19"/>
  <c r="D46" i="19"/>
  <c r="E46" i="19"/>
  <c r="G46" i="19"/>
  <c r="H46" i="19"/>
  <c r="J46" i="19"/>
  <c r="K46" i="19"/>
  <c r="M46" i="19"/>
  <c r="N46" i="19"/>
  <c r="P46" i="19"/>
  <c r="Q46" i="19"/>
  <c r="S46" i="19"/>
  <c r="T46" i="19"/>
  <c r="AA37" i="19" l="1"/>
  <c r="CH23" i="19"/>
  <c r="CI23" i="19" s="1"/>
  <c r="CH42" i="19"/>
  <c r="CI42" i="19" s="1"/>
  <c r="BV28" i="19"/>
  <c r="BW28" i="19" s="1"/>
  <c r="AF28" i="19"/>
  <c r="AG28" i="19" s="1"/>
  <c r="BD28" i="19"/>
  <c r="BE28" i="19" s="1"/>
  <c r="BM28" i="19"/>
  <c r="BN28" i="19" s="1"/>
  <c r="W38" i="19"/>
  <c r="AA38" i="19" s="1"/>
  <c r="CE38" i="19"/>
  <c r="CF38" i="19" s="1"/>
  <c r="BA38" i="19"/>
  <c r="BB38" i="19" s="1"/>
  <c r="CQ38" i="19"/>
  <c r="CR38" i="19" s="1"/>
  <c r="CH37" i="19"/>
  <c r="CI37" i="19" s="1"/>
  <c r="BP37" i="19"/>
  <c r="BQ37" i="19" s="1"/>
  <c r="BS37" i="19"/>
  <c r="BT37" i="19" s="1"/>
  <c r="CK37" i="19"/>
  <c r="CL37" i="19" s="1"/>
  <c r="AR36" i="19"/>
  <c r="AS36" i="19" s="1"/>
  <c r="BD36" i="19"/>
  <c r="BE36" i="19" s="1"/>
  <c r="AI36" i="19"/>
  <c r="AJ36" i="19" s="1"/>
  <c r="CH36" i="19"/>
  <c r="CI36" i="19" s="1"/>
  <c r="BY35" i="19"/>
  <c r="BZ35" i="19" s="1"/>
  <c r="CQ35" i="19"/>
  <c r="CR35" i="19" s="1"/>
  <c r="BG35" i="19"/>
  <c r="BH35" i="19" s="1"/>
  <c r="BV35" i="19"/>
  <c r="BW35" i="19" s="1"/>
  <c r="AX35" i="19"/>
  <c r="AY35" i="19" s="1"/>
  <c r="CH34" i="19"/>
  <c r="CI34" i="19" s="1"/>
  <c r="CE34" i="19"/>
  <c r="CF34" i="19" s="1"/>
  <c r="BG34" i="19"/>
  <c r="BH34" i="19" s="1"/>
  <c r="CK33" i="19"/>
  <c r="CL33" i="19" s="1"/>
  <c r="CE33" i="19"/>
  <c r="CF33" i="19" s="1"/>
  <c r="AU33" i="19"/>
  <c r="AV33" i="19" s="1"/>
  <c r="CH33" i="19"/>
  <c r="CI33" i="19" s="1"/>
  <c r="AO33" i="19"/>
  <c r="AP33" i="19" s="1"/>
  <c r="AL33" i="19"/>
  <c r="AM33" i="19" s="1"/>
  <c r="BV32" i="19"/>
  <c r="BW32" i="19" s="1"/>
  <c r="DC32" i="19"/>
  <c r="DD32" i="19" s="1"/>
  <c r="BM32" i="19"/>
  <c r="BN32" i="19" s="1"/>
  <c r="BY32" i="19"/>
  <c r="BZ32" i="19" s="1"/>
  <c r="AF30" i="19"/>
  <c r="AG30" i="19" s="1"/>
  <c r="BS30" i="19"/>
  <c r="BT30" i="19" s="1"/>
  <c r="CQ30" i="19"/>
  <c r="CR30" i="19" s="1"/>
  <c r="CE30" i="19"/>
  <c r="CF30" i="19" s="1"/>
  <c r="CT29" i="19"/>
  <c r="CU29" i="19" s="1"/>
  <c r="CQ29" i="19"/>
  <c r="CR29" i="19" s="1"/>
  <c r="BD29" i="19"/>
  <c r="BE29" i="19" s="1"/>
  <c r="W29" i="19"/>
  <c r="AA29" i="19" s="1"/>
  <c r="DC27" i="19"/>
  <c r="DD27" i="19" s="1"/>
  <c r="AL27" i="19"/>
  <c r="AM27" i="19" s="1"/>
  <c r="CH27" i="19"/>
  <c r="CI27" i="19" s="1"/>
  <c r="BM27" i="19"/>
  <c r="BN27" i="19" s="1"/>
  <c r="AI27" i="19"/>
  <c r="AJ27" i="19" s="1"/>
  <c r="BD41" i="19"/>
  <c r="BE41" i="19" s="1"/>
  <c r="AC41" i="19"/>
  <c r="AD41" i="19" s="1"/>
  <c r="AR41" i="19"/>
  <c r="AS41" i="19" s="1"/>
  <c r="BS41" i="19"/>
  <c r="BT41" i="19" s="1"/>
  <c r="Z41" i="19"/>
  <c r="BA25" i="19"/>
  <c r="BB25" i="19" s="1"/>
  <c r="BM25" i="19"/>
  <c r="BN25" i="19" s="1"/>
  <c r="AU25" i="19"/>
  <c r="AV25" i="19" s="1"/>
  <c r="BS25" i="19"/>
  <c r="BT25" i="19" s="1"/>
  <c r="AR25" i="19"/>
  <c r="AS25" i="19" s="1"/>
  <c r="CH26" i="19"/>
  <c r="CI26" i="19" s="1"/>
  <c r="BD26" i="19"/>
  <c r="BE26" i="19" s="1"/>
  <c r="AX26" i="19"/>
  <c r="AY26" i="19" s="1"/>
  <c r="BV26" i="19"/>
  <c r="BW26" i="19" s="1"/>
  <c r="Z26" i="19"/>
  <c r="AA26" i="19" s="1"/>
  <c r="CH40" i="19"/>
  <c r="CI40" i="19" s="1"/>
  <c r="BY40" i="19"/>
  <c r="BZ40" i="19" s="1"/>
  <c r="BA40" i="19"/>
  <c r="BB40" i="19" s="1"/>
  <c r="AC40" i="19"/>
  <c r="AD40" i="19" s="1"/>
  <c r="BP39" i="19"/>
  <c r="BQ39" i="19" s="1"/>
  <c r="DC39" i="19"/>
  <c r="DD39" i="19" s="1"/>
  <c r="AU39" i="19"/>
  <c r="AV39" i="19" s="1"/>
  <c r="AR39" i="19"/>
  <c r="AS39" i="19" s="1"/>
  <c r="AL24" i="19"/>
  <c r="AM24" i="19" s="1"/>
  <c r="AX24" i="19"/>
  <c r="AY24" i="19" s="1"/>
  <c r="AF24" i="19"/>
  <c r="AG24" i="19" s="1"/>
  <c r="CQ24" i="19"/>
  <c r="CR24" i="19" s="1"/>
  <c r="CK23" i="19"/>
  <c r="CL23" i="19" s="1"/>
  <c r="CE23" i="19"/>
  <c r="CF23" i="19" s="1"/>
  <c r="AI23" i="19"/>
  <c r="AJ23" i="19" s="1"/>
  <c r="BY23" i="19"/>
  <c r="BZ23" i="19" s="1"/>
  <c r="AC23" i="19"/>
  <c r="AD23" i="19" s="1"/>
  <c r="BS42" i="19"/>
  <c r="BT42" i="19" s="1"/>
  <c r="AU42" i="19"/>
  <c r="AV42" i="19" s="1"/>
  <c r="W42" i="19"/>
  <c r="X42" i="19" s="1"/>
  <c r="BV42" i="19"/>
  <c r="BW42" i="19" s="1"/>
  <c r="CQ42" i="19"/>
  <c r="CR42" i="19" s="1"/>
  <c r="BD42" i="19"/>
  <c r="BE42" i="19" s="1"/>
  <c r="BV31" i="19"/>
  <c r="BW31" i="19" s="1"/>
  <c r="Z31" i="19"/>
  <c r="AU31" i="19"/>
  <c r="AV31" i="19" s="1"/>
  <c r="CK31" i="19"/>
  <c r="CL31" i="19" s="1"/>
  <c r="AR31" i="19"/>
  <c r="AS31" i="19" s="1"/>
  <c r="BD31" i="19"/>
  <c r="BE31" i="19" s="1"/>
  <c r="BD22" i="19"/>
  <c r="BE22" i="19" s="1"/>
  <c r="DC28" i="19"/>
  <c r="DD28" i="19" s="1"/>
  <c r="AX28" i="19"/>
  <c r="AY28" i="19" s="1"/>
  <c r="CK38" i="19"/>
  <c r="CL38" i="19" s="1"/>
  <c r="CT38" i="19"/>
  <c r="CU38" i="19" s="1"/>
  <c r="BS38" i="19"/>
  <c r="BT38" i="19" s="1"/>
  <c r="CH38" i="19"/>
  <c r="CI38" i="19" s="1"/>
  <c r="AI38" i="19"/>
  <c r="AJ38" i="19" s="1"/>
  <c r="BP38" i="19"/>
  <c r="BQ38" i="19" s="1"/>
  <c r="AC37" i="19"/>
  <c r="AD37" i="19" s="1"/>
  <c r="BD37" i="19"/>
  <c r="BE37" i="19" s="1"/>
  <c r="BM37" i="19"/>
  <c r="BN37" i="19" s="1"/>
  <c r="CE37" i="19"/>
  <c r="CF37" i="19" s="1"/>
  <c r="CK36" i="19"/>
  <c r="CL36" i="19" s="1"/>
  <c r="CQ36" i="19"/>
  <c r="CR36" i="19" s="1"/>
  <c r="BA36" i="19"/>
  <c r="BB36" i="19" s="1"/>
  <c r="AC36" i="19"/>
  <c r="AD36" i="19" s="1"/>
  <c r="BY36" i="19"/>
  <c r="BZ36" i="19" s="1"/>
  <c r="BM36" i="19"/>
  <c r="BN36" i="19" s="1"/>
  <c r="BA35" i="19"/>
  <c r="BB35" i="19" s="1"/>
  <c r="CT35" i="19"/>
  <c r="CU35" i="19" s="1"/>
  <c r="AI35" i="19"/>
  <c r="AJ35" i="19" s="1"/>
  <c r="BP35" i="19"/>
  <c r="BQ35" i="19" s="1"/>
  <c r="AR35" i="19"/>
  <c r="AS35" i="19" s="1"/>
  <c r="AF34" i="19"/>
  <c r="AG34" i="19" s="1"/>
  <c r="W34" i="19"/>
  <c r="AA34" i="19" s="1"/>
  <c r="BY34" i="19"/>
  <c r="BZ34" i="19" s="1"/>
  <c r="BD33" i="19"/>
  <c r="BE33" i="19" s="1"/>
  <c r="BM33" i="19"/>
  <c r="BN33" i="19" s="1"/>
  <c r="BY33" i="19"/>
  <c r="BZ33" i="19" s="1"/>
  <c r="AC33" i="19"/>
  <c r="AD33" i="19" s="1"/>
  <c r="AF33" i="19"/>
  <c r="AG33" i="19" s="1"/>
  <c r="BS33" i="19"/>
  <c r="BT33" i="19" s="1"/>
  <c r="W33" i="19"/>
  <c r="X33" i="19" s="1"/>
  <c r="CT32" i="19"/>
  <c r="CU32" i="19" s="1"/>
  <c r="CK30" i="19"/>
  <c r="CL30" i="19" s="1"/>
  <c r="BP30" i="19"/>
  <c r="BQ30" i="19" s="1"/>
  <c r="CE29" i="19"/>
  <c r="CF29" i="19" s="1"/>
  <c r="CH29" i="19"/>
  <c r="CI29" i="19" s="1"/>
  <c r="BA29" i="19"/>
  <c r="BB29" i="19" s="1"/>
  <c r="BS27" i="19"/>
  <c r="BT27" i="19" s="1"/>
  <c r="AC27" i="19"/>
  <c r="AD27" i="19" s="1"/>
  <c r="CQ27" i="19"/>
  <c r="CR27" i="19" s="1"/>
  <c r="BG27" i="19"/>
  <c r="BH27" i="19" s="1"/>
  <c r="W27" i="19"/>
  <c r="X27" i="19" s="1"/>
  <c r="BV41" i="19"/>
  <c r="BW41" i="19" s="1"/>
  <c r="AF41" i="19"/>
  <c r="AG41" i="19" s="1"/>
  <c r="AX41" i="19"/>
  <c r="AY41" i="19" s="1"/>
  <c r="AU41" i="19"/>
  <c r="AV41" i="19" s="1"/>
  <c r="AO25" i="19"/>
  <c r="AP25" i="19" s="1"/>
  <c r="CE25" i="19"/>
  <c r="CF25" i="19" s="1"/>
  <c r="BJ25" i="19"/>
  <c r="BK25" i="19" s="1"/>
  <c r="CH25" i="19"/>
  <c r="CI25" i="19" s="1"/>
  <c r="AL25" i="19"/>
  <c r="AM25" i="19" s="1"/>
  <c r="BY26" i="19"/>
  <c r="BZ26" i="19" s="1"/>
  <c r="AO26" i="19"/>
  <c r="AP26" i="19" s="1"/>
  <c r="CQ26" i="19"/>
  <c r="CR26" i="19" s="1"/>
  <c r="BA26" i="19"/>
  <c r="BB26" i="19" s="1"/>
  <c r="DC40" i="19"/>
  <c r="DD40" i="19" s="1"/>
  <c r="BD40" i="19"/>
  <c r="BE40" i="19" s="1"/>
  <c r="BJ40" i="19"/>
  <c r="BK40" i="19" s="1"/>
  <c r="BS40" i="19"/>
  <c r="BT40" i="19" s="1"/>
  <c r="AU40" i="19"/>
  <c r="AV40" i="19" s="1"/>
  <c r="W40" i="19"/>
  <c r="AA40" i="19" s="1"/>
  <c r="BA39" i="19"/>
  <c r="BB39" i="19" s="1"/>
  <c r="BV39" i="19"/>
  <c r="BW39" i="19" s="1"/>
  <c r="AF39" i="19"/>
  <c r="AG39" i="19" s="1"/>
  <c r="BM39" i="19"/>
  <c r="BN39" i="19" s="1"/>
  <c r="W24" i="19"/>
  <c r="X24" i="19" s="1"/>
  <c r="BD24" i="19"/>
  <c r="BE24" i="19" s="1"/>
  <c r="CH24" i="19"/>
  <c r="CI24" i="19" s="1"/>
  <c r="W23" i="19"/>
  <c r="X23" i="19" s="1"/>
  <c r="BP23" i="19"/>
  <c r="BQ23" i="19" s="1"/>
  <c r="AL23" i="19"/>
  <c r="AM23" i="19" s="1"/>
  <c r="BS23" i="19"/>
  <c r="BT23" i="19" s="1"/>
  <c r="Z23" i="19"/>
  <c r="AA23" i="19" s="1"/>
  <c r="DC42" i="19"/>
  <c r="DD42" i="19" s="1"/>
  <c r="BM42" i="19"/>
  <c r="BN42" i="19" s="1"/>
  <c r="AO42" i="19"/>
  <c r="AP42" i="19" s="1"/>
  <c r="CK42" i="19"/>
  <c r="CL42" i="19" s="1"/>
  <c r="AF42" i="19"/>
  <c r="AG42" i="19" s="1"/>
  <c r="AL31" i="19"/>
  <c r="AM31" i="19" s="1"/>
  <c r="BY31" i="19"/>
  <c r="BZ31" i="19" s="1"/>
  <c r="AC31" i="19"/>
  <c r="AD31" i="19" s="1"/>
  <c r="CH31" i="19"/>
  <c r="CI31" i="19" s="1"/>
  <c r="AO31" i="19"/>
  <c r="AP31" i="19" s="1"/>
  <c r="DC22" i="19"/>
  <c r="DD22" i="19" s="1"/>
  <c r="BA22" i="19"/>
  <c r="BB22" i="19" s="1"/>
  <c r="CH22" i="19"/>
  <c r="CI22" i="19" s="1"/>
  <c r="AR22" i="19"/>
  <c r="AS22" i="19" s="1"/>
  <c r="AQ46" i="19"/>
  <c r="BO46" i="19"/>
  <c r="DB46" i="19"/>
  <c r="DC46" i="19" s="1"/>
  <c r="DD46" i="19" s="1"/>
  <c r="AN46" i="19"/>
  <c r="BL46" i="19"/>
  <c r="CD46" i="19"/>
  <c r="CS46" i="19"/>
  <c r="CT46" i="19" s="1"/>
  <c r="CU46" i="19" s="1"/>
  <c r="Y46" i="19"/>
  <c r="Z46" i="19" s="1"/>
  <c r="AH46" i="19"/>
  <c r="AW46" i="19"/>
  <c r="BF46" i="19"/>
  <c r="BU46" i="19"/>
  <c r="CG46" i="19"/>
  <c r="CO46" i="19"/>
  <c r="CX46" i="19"/>
  <c r="V46" i="19"/>
  <c r="AE46" i="19"/>
  <c r="AF46" i="19" s="1"/>
  <c r="AG46" i="19" s="1"/>
  <c r="AK46" i="19"/>
  <c r="AL46" i="19" s="1"/>
  <c r="AM46" i="19" s="1"/>
  <c r="AT46" i="19"/>
  <c r="BC46" i="19"/>
  <c r="BD46" i="19" s="1"/>
  <c r="BE46" i="19" s="1"/>
  <c r="BI46" i="19"/>
  <c r="BJ46" i="19" s="1"/>
  <c r="BK46" i="19" s="1"/>
  <c r="BR46" i="19"/>
  <c r="CC46" i="19"/>
  <c r="CJ46" i="19"/>
  <c r="AB46" i="19"/>
  <c r="AZ46" i="19"/>
  <c r="BX46" i="19"/>
  <c r="CP46" i="19"/>
  <c r="DA46" i="19"/>
  <c r="AB45" i="19"/>
  <c r="AC45" i="19" s="1"/>
  <c r="AD45" i="19" s="1"/>
  <c r="AN45" i="19"/>
  <c r="AZ45" i="19"/>
  <c r="BL45" i="19"/>
  <c r="BM45" i="19" s="1"/>
  <c r="BN45" i="19" s="1"/>
  <c r="BX45" i="19"/>
  <c r="CJ45" i="19"/>
  <c r="CP45" i="19"/>
  <c r="DB45" i="19"/>
  <c r="AH45" i="19"/>
  <c r="AE45" i="19"/>
  <c r="AF45" i="19" s="1"/>
  <c r="AG45" i="19" s="1"/>
  <c r="AQ45" i="19"/>
  <c r="BI45" i="19"/>
  <c r="DA45" i="19"/>
  <c r="V45" i="19"/>
  <c r="W45" i="19" s="1"/>
  <c r="X45" i="19" s="1"/>
  <c r="AT45" i="19"/>
  <c r="AU45" i="19" s="1"/>
  <c r="AV45" i="19" s="1"/>
  <c r="BC45" i="19"/>
  <c r="BR45" i="19"/>
  <c r="BS45" i="19" s="1"/>
  <c r="BT45" i="19" s="1"/>
  <c r="CC45" i="19"/>
  <c r="CS45" i="19"/>
  <c r="BO45" i="19"/>
  <c r="CG45" i="19"/>
  <c r="CX45" i="19"/>
  <c r="Y45" i="19"/>
  <c r="AK45" i="19"/>
  <c r="AW45" i="19"/>
  <c r="BF45" i="19"/>
  <c r="BU45" i="19"/>
  <c r="CD45" i="19"/>
  <c r="CO45" i="19"/>
  <c r="AB44" i="19"/>
  <c r="AH44" i="19"/>
  <c r="AN44" i="19"/>
  <c r="AT44" i="19"/>
  <c r="AZ44" i="19"/>
  <c r="BF44" i="19"/>
  <c r="BL44" i="19"/>
  <c r="BR44" i="19"/>
  <c r="BS44" i="19" s="1"/>
  <c r="BT44" i="19" s="1"/>
  <c r="BX44" i="19"/>
  <c r="CD44" i="19"/>
  <c r="CJ44" i="19"/>
  <c r="CS44" i="19"/>
  <c r="DA44" i="19"/>
  <c r="V44" i="19"/>
  <c r="Y44" i="19"/>
  <c r="Z44" i="19" s="1"/>
  <c r="AK44" i="19"/>
  <c r="AL44" i="19" s="1"/>
  <c r="AM44" i="19" s="1"/>
  <c r="BI44" i="19"/>
  <c r="BJ44" i="19" s="1"/>
  <c r="BK44" i="19" s="1"/>
  <c r="CO44" i="19"/>
  <c r="DB44" i="19"/>
  <c r="AE44" i="19"/>
  <c r="AQ44" i="19"/>
  <c r="BC44" i="19"/>
  <c r="BO44" i="19"/>
  <c r="CC44" i="19"/>
  <c r="CP44" i="19"/>
  <c r="CG44" i="19"/>
  <c r="CX44" i="19"/>
  <c r="AW44" i="19"/>
  <c r="BU44" i="19"/>
  <c r="AB20" i="19"/>
  <c r="AC20" i="19" s="1"/>
  <c r="AD20" i="19" s="1"/>
  <c r="AK20" i="19"/>
  <c r="AZ20" i="19"/>
  <c r="BA20" i="19" s="1"/>
  <c r="BB20" i="19" s="1"/>
  <c r="BI20" i="19"/>
  <c r="BX20" i="19"/>
  <c r="BY20" i="19" s="1"/>
  <c r="BZ20" i="19" s="1"/>
  <c r="CG20" i="19"/>
  <c r="CO20" i="19"/>
  <c r="V20" i="19"/>
  <c r="AE20" i="19"/>
  <c r="AF20" i="19" s="1"/>
  <c r="AG20" i="19" s="1"/>
  <c r="AT20" i="19"/>
  <c r="BC20" i="19"/>
  <c r="BD20" i="19" s="1"/>
  <c r="BE20" i="19" s="1"/>
  <c r="BR20" i="19"/>
  <c r="CC20" i="19"/>
  <c r="CP20" i="19"/>
  <c r="CX20" i="19"/>
  <c r="Y20" i="19"/>
  <c r="AN20" i="19"/>
  <c r="AO20" i="19" s="1"/>
  <c r="AP20" i="19" s="1"/>
  <c r="AW20" i="19"/>
  <c r="BL20" i="19"/>
  <c r="BM20" i="19" s="1"/>
  <c r="BN20" i="19" s="1"/>
  <c r="BU20" i="19"/>
  <c r="CD20" i="19"/>
  <c r="CJ20" i="19"/>
  <c r="DA20" i="19"/>
  <c r="BF20" i="19"/>
  <c r="BG20" i="19" s="1"/>
  <c r="BH20" i="19" s="1"/>
  <c r="AH20" i="19"/>
  <c r="AI20" i="19" s="1"/>
  <c r="AJ20" i="19" s="1"/>
  <c r="BO20" i="19"/>
  <c r="BP20" i="19" s="1"/>
  <c r="BQ20" i="19" s="1"/>
  <c r="CS20" i="19"/>
  <c r="AQ20" i="19"/>
  <c r="AR20" i="19" s="1"/>
  <c r="AS20" i="19" s="1"/>
  <c r="DB20" i="19"/>
  <c r="DC20" i="19" s="1"/>
  <c r="DD20" i="19" s="1"/>
  <c r="AB19" i="19"/>
  <c r="AC19" i="19" s="1"/>
  <c r="AD19" i="19" s="1"/>
  <c r="AQ19" i="19"/>
  <c r="AR19" i="19" s="1"/>
  <c r="AS19" i="19" s="1"/>
  <c r="AZ19" i="19"/>
  <c r="BA19" i="19" s="1"/>
  <c r="BB19" i="19" s="1"/>
  <c r="BO19" i="19"/>
  <c r="BP19" i="19" s="1"/>
  <c r="BQ19" i="19" s="1"/>
  <c r="BX19" i="19"/>
  <c r="BY19" i="19" s="1"/>
  <c r="BZ19" i="19" s="1"/>
  <c r="CO19" i="19"/>
  <c r="V19" i="19"/>
  <c r="AK19" i="19"/>
  <c r="AL19" i="19" s="1"/>
  <c r="AM19" i="19" s="1"/>
  <c r="AT19" i="19"/>
  <c r="BI19" i="19"/>
  <c r="BJ19" i="19" s="1"/>
  <c r="BK19" i="19" s="1"/>
  <c r="BR19" i="19"/>
  <c r="CG19" i="19"/>
  <c r="CP19" i="19"/>
  <c r="CX19" i="19"/>
  <c r="AE19" i="19"/>
  <c r="AF19" i="19" s="1"/>
  <c r="AG19" i="19" s="1"/>
  <c r="AN19" i="19"/>
  <c r="AO19" i="19" s="1"/>
  <c r="AP19" i="19" s="1"/>
  <c r="BC19" i="19"/>
  <c r="BD19" i="19" s="1"/>
  <c r="BE19" i="19" s="1"/>
  <c r="BL19" i="19"/>
  <c r="BM19" i="19" s="1"/>
  <c r="BN19" i="19" s="1"/>
  <c r="CC19" i="19"/>
  <c r="CJ19" i="19"/>
  <c r="DA19" i="19"/>
  <c r="AW19" i="19"/>
  <c r="AX19" i="19" s="1"/>
  <c r="AY19" i="19" s="1"/>
  <c r="CD19" i="19"/>
  <c r="CE19" i="19" s="1"/>
  <c r="CF19" i="19" s="1"/>
  <c r="Y19" i="19"/>
  <c r="Z19" i="19" s="1"/>
  <c r="BF19" i="19"/>
  <c r="AH19" i="19"/>
  <c r="CS19" i="19"/>
  <c r="BU19" i="19"/>
  <c r="BV19" i="19" s="1"/>
  <c r="BW19" i="19" s="1"/>
  <c r="DB19" i="19"/>
  <c r="DC19" i="19" s="1"/>
  <c r="DD19" i="19" s="1"/>
  <c r="Y18" i="19"/>
  <c r="Z18" i="19" s="1"/>
  <c r="AT18" i="19"/>
  <c r="AZ18" i="19"/>
  <c r="BO18" i="19"/>
  <c r="BU18" i="19"/>
  <c r="BV18" i="19" s="1"/>
  <c r="BW18" i="19" s="1"/>
  <c r="CD18" i="19"/>
  <c r="CJ18" i="19"/>
  <c r="AN18" i="19"/>
  <c r="BI18" i="19"/>
  <c r="BX18" i="19"/>
  <c r="CS18" i="19"/>
  <c r="CT18" i="19" s="1"/>
  <c r="CU18" i="19" s="1"/>
  <c r="DB18" i="19"/>
  <c r="DC18" i="19" s="1"/>
  <c r="DD18" i="19" s="1"/>
  <c r="AB18" i="19"/>
  <c r="AH18" i="19"/>
  <c r="AW18" i="19"/>
  <c r="AX18" i="19" s="1"/>
  <c r="AY18" i="19" s="1"/>
  <c r="BC18" i="19"/>
  <c r="BL18" i="19"/>
  <c r="BR18" i="19"/>
  <c r="CC18" i="19"/>
  <c r="V18" i="19"/>
  <c r="AK18" i="19"/>
  <c r="AQ18" i="19"/>
  <c r="BF18" i="19"/>
  <c r="CO18" i="19"/>
  <c r="CX18" i="19"/>
  <c r="DA18" i="19"/>
  <c r="CG18" i="19"/>
  <c r="CP18" i="19"/>
  <c r="AE18" i="19"/>
  <c r="AK17" i="19"/>
  <c r="AT17" i="19"/>
  <c r="AU17" i="19" s="1"/>
  <c r="AV17" i="19" s="1"/>
  <c r="BC17" i="19"/>
  <c r="BD17" i="19" s="1"/>
  <c r="BE17" i="19" s="1"/>
  <c r="BL17" i="19"/>
  <c r="BU17" i="19"/>
  <c r="CD17" i="19"/>
  <c r="CJ17" i="19"/>
  <c r="CK17" i="19" s="1"/>
  <c r="CL17" i="19" s="1"/>
  <c r="CS17" i="19"/>
  <c r="DB17" i="19"/>
  <c r="Y17" i="19"/>
  <c r="Z17" i="19" s="1"/>
  <c r="AH17" i="19"/>
  <c r="AW17" i="19"/>
  <c r="AX17" i="19" s="1"/>
  <c r="AY17" i="19" s="1"/>
  <c r="BF17" i="19"/>
  <c r="BR17" i="19"/>
  <c r="BS17" i="19" s="1"/>
  <c r="BT17" i="19" s="1"/>
  <c r="CP17" i="19"/>
  <c r="DA17" i="19"/>
  <c r="AB17" i="19"/>
  <c r="AN17" i="19"/>
  <c r="AZ17" i="19"/>
  <c r="BI17" i="19"/>
  <c r="BX17" i="19"/>
  <c r="CG17" i="19"/>
  <c r="AE17" i="19"/>
  <c r="AF17" i="19" s="1"/>
  <c r="AG17" i="19" s="1"/>
  <c r="AQ17" i="19"/>
  <c r="AR17" i="19" s="1"/>
  <c r="AS17" i="19" s="1"/>
  <c r="BO17" i="19"/>
  <c r="BP17" i="19" s="1"/>
  <c r="BQ17" i="19" s="1"/>
  <c r="CO17" i="19"/>
  <c r="CX17" i="19"/>
  <c r="V17" i="19"/>
  <c r="CC17" i="19"/>
  <c r="Y16" i="19"/>
  <c r="AK16" i="19"/>
  <c r="AL16" i="19" s="1"/>
  <c r="AM16" i="19" s="1"/>
  <c r="AW16" i="19"/>
  <c r="BI16" i="19"/>
  <c r="CD16" i="19"/>
  <c r="CJ16" i="19"/>
  <c r="CP16" i="19"/>
  <c r="V16" i="19"/>
  <c r="AT16" i="19"/>
  <c r="BU16" i="19"/>
  <c r="BV16" i="19" s="1"/>
  <c r="BW16" i="19" s="1"/>
  <c r="CG16" i="19"/>
  <c r="CO16" i="19"/>
  <c r="CX16" i="19"/>
  <c r="AE16" i="19"/>
  <c r="AF16" i="19" s="1"/>
  <c r="AG16" i="19" s="1"/>
  <c r="AN16" i="19"/>
  <c r="BC16" i="19"/>
  <c r="BD16" i="19" s="1"/>
  <c r="BE16" i="19" s="1"/>
  <c r="BL16" i="19"/>
  <c r="BX16" i="19"/>
  <c r="DA16" i="19"/>
  <c r="AH16" i="19"/>
  <c r="AQ16" i="19"/>
  <c r="BF16" i="19"/>
  <c r="BO16" i="19"/>
  <c r="CC16" i="19"/>
  <c r="DB16" i="19"/>
  <c r="DC16" i="19" s="1"/>
  <c r="DD16" i="19" s="1"/>
  <c r="AZ16" i="19"/>
  <c r="AB16" i="19"/>
  <c r="CS16" i="19"/>
  <c r="BR16" i="19"/>
  <c r="BS16" i="19" s="1"/>
  <c r="BT16" i="19" s="1"/>
  <c r="AH15" i="19"/>
  <c r="BF15" i="19"/>
  <c r="CD15" i="19"/>
  <c r="CE15" i="19" s="1"/>
  <c r="CF15" i="19" s="1"/>
  <c r="CX15" i="19"/>
  <c r="Y15" i="19"/>
  <c r="AN15" i="19"/>
  <c r="AO15" i="19" s="1"/>
  <c r="AP15" i="19" s="1"/>
  <c r="AW15" i="19"/>
  <c r="BL15" i="19"/>
  <c r="BM15" i="19" s="1"/>
  <c r="BN15" i="19" s="1"/>
  <c r="BU15" i="19"/>
  <c r="CG15" i="19"/>
  <c r="CP15" i="19"/>
  <c r="AQ15" i="19"/>
  <c r="BO15" i="19"/>
  <c r="CJ15" i="19"/>
  <c r="DA15" i="19"/>
  <c r="V15" i="19"/>
  <c r="W15" i="19" s="1"/>
  <c r="X15" i="19" s="1"/>
  <c r="AB15" i="19"/>
  <c r="AC15" i="19" s="1"/>
  <c r="AD15" i="19" s="1"/>
  <c r="AK15" i="19"/>
  <c r="AT15" i="19"/>
  <c r="AU15" i="19" s="1"/>
  <c r="AV15" i="19" s="1"/>
  <c r="AZ15" i="19"/>
  <c r="BA15" i="19" s="1"/>
  <c r="BB15" i="19" s="1"/>
  <c r="BI15" i="19"/>
  <c r="BR15" i="19"/>
  <c r="BS15" i="19" s="1"/>
  <c r="BT15" i="19" s="1"/>
  <c r="BX15" i="19"/>
  <c r="CS15" i="19"/>
  <c r="DB15" i="19"/>
  <c r="CC15" i="19"/>
  <c r="BC15" i="19"/>
  <c r="CO15" i="19"/>
  <c r="AE15" i="19"/>
  <c r="AF15" i="19" s="1"/>
  <c r="AG15" i="19" s="1"/>
  <c r="V14" i="19"/>
  <c r="AE14" i="19"/>
  <c r="AT14" i="19"/>
  <c r="BI14" i="19"/>
  <c r="BJ14" i="19" s="1"/>
  <c r="BK14" i="19" s="1"/>
  <c r="CO14" i="19"/>
  <c r="AN14" i="19"/>
  <c r="AO14" i="19" s="1"/>
  <c r="AP14" i="19" s="1"/>
  <c r="AW14" i="19"/>
  <c r="AX14" i="19" s="1"/>
  <c r="AY14" i="19" s="1"/>
  <c r="BO14" i="19"/>
  <c r="BX14" i="19"/>
  <c r="CP14" i="19"/>
  <c r="DA14" i="19"/>
  <c r="AH14" i="19"/>
  <c r="AZ14" i="19"/>
  <c r="BA14" i="19" s="1"/>
  <c r="BB14" i="19" s="1"/>
  <c r="BR14" i="19"/>
  <c r="CG14" i="19"/>
  <c r="CS14" i="19"/>
  <c r="DB14" i="19"/>
  <c r="Y14" i="19"/>
  <c r="Z14" i="19" s="1"/>
  <c r="AQ14" i="19"/>
  <c r="AR14" i="19" s="1"/>
  <c r="AS14" i="19" s="1"/>
  <c r="BC14" i="19"/>
  <c r="BL14" i="19"/>
  <c r="BU14" i="19"/>
  <c r="CC14" i="19"/>
  <c r="CJ14" i="19"/>
  <c r="BF14" i="19"/>
  <c r="AB14" i="19"/>
  <c r="AC14" i="19" s="1"/>
  <c r="AD14" i="19" s="1"/>
  <c r="CX14" i="19"/>
  <c r="AK14" i="19"/>
  <c r="CD14" i="19"/>
  <c r="AN13" i="19"/>
  <c r="AO13" i="19" s="1"/>
  <c r="AP13" i="19" s="1"/>
  <c r="AW13" i="19"/>
  <c r="BC13" i="19"/>
  <c r="BD13" i="19" s="1"/>
  <c r="BE13" i="19" s="1"/>
  <c r="BR13" i="19"/>
  <c r="BS13" i="19" s="1"/>
  <c r="BT13" i="19" s="1"/>
  <c r="CS13" i="19"/>
  <c r="DB13" i="19"/>
  <c r="AB13" i="19"/>
  <c r="AH13" i="19"/>
  <c r="AQ13" i="19"/>
  <c r="AR13" i="19" s="1"/>
  <c r="AS13" i="19" s="1"/>
  <c r="BL13" i="19"/>
  <c r="BM13" i="19" s="1"/>
  <c r="BN13" i="19" s="1"/>
  <c r="BU13" i="19"/>
  <c r="CC13" i="19"/>
  <c r="CJ13" i="19"/>
  <c r="V13" i="19"/>
  <c r="W13" i="19" s="1"/>
  <c r="X13" i="19" s="1"/>
  <c r="AK13" i="19"/>
  <c r="AZ13" i="19"/>
  <c r="BF13" i="19"/>
  <c r="BO13" i="19"/>
  <c r="BP13" i="19" s="1"/>
  <c r="BQ13" i="19" s="1"/>
  <c r="CD13" i="19"/>
  <c r="CE13" i="19" s="1"/>
  <c r="CF13" i="19" s="1"/>
  <c r="CO13" i="19"/>
  <c r="CX13" i="19"/>
  <c r="AE13" i="19"/>
  <c r="AF13" i="19" s="1"/>
  <c r="AG13" i="19" s="1"/>
  <c r="BI13" i="19"/>
  <c r="CP13" i="19"/>
  <c r="CQ13" i="19" s="1"/>
  <c r="CR13" i="19" s="1"/>
  <c r="DA13" i="19"/>
  <c r="AT13" i="19"/>
  <c r="BX13" i="19"/>
  <c r="CG13" i="19"/>
  <c r="Y13" i="19"/>
  <c r="V12" i="19"/>
  <c r="AE12" i="19"/>
  <c r="AK12" i="19"/>
  <c r="AZ12" i="19"/>
  <c r="BR12" i="19"/>
  <c r="BS12" i="19" s="1"/>
  <c r="BT12" i="19" s="1"/>
  <c r="CC12" i="19"/>
  <c r="CJ12" i="19"/>
  <c r="CK12" i="19" s="1"/>
  <c r="CL12" i="19" s="1"/>
  <c r="DB12" i="19"/>
  <c r="DC12" i="19" s="1"/>
  <c r="DD12" i="19" s="1"/>
  <c r="Y12" i="19"/>
  <c r="Z12" i="19" s="1"/>
  <c r="AN12" i="19"/>
  <c r="AO12" i="19" s="1"/>
  <c r="AP12" i="19" s="1"/>
  <c r="BF12" i="19"/>
  <c r="BG12" i="19" s="1"/>
  <c r="BH12" i="19" s="1"/>
  <c r="BO12" i="19"/>
  <c r="BU12" i="19"/>
  <c r="BV12" i="19" s="1"/>
  <c r="BW12" i="19" s="1"/>
  <c r="CD12" i="19"/>
  <c r="CS12" i="19"/>
  <c r="AB12" i="19"/>
  <c r="AC12" i="19" s="1"/>
  <c r="AD12" i="19" s="1"/>
  <c r="AT12" i="19"/>
  <c r="AU12" i="19" s="1"/>
  <c r="AV12" i="19" s="1"/>
  <c r="BC12" i="19"/>
  <c r="BI12" i="19"/>
  <c r="BJ12" i="19" s="1"/>
  <c r="BK12" i="19" s="1"/>
  <c r="BX12" i="19"/>
  <c r="CO12" i="19"/>
  <c r="CX12" i="19"/>
  <c r="CG12" i="19"/>
  <c r="AH12" i="19"/>
  <c r="BL12" i="19"/>
  <c r="CP12" i="19"/>
  <c r="CQ12" i="19" s="1"/>
  <c r="CR12" i="19" s="1"/>
  <c r="AQ12" i="19"/>
  <c r="DA12" i="19"/>
  <c r="AW12" i="19"/>
  <c r="AX12" i="19" s="1"/>
  <c r="AY12" i="19" s="1"/>
  <c r="BA28" i="19"/>
  <c r="BB28" i="19" s="1"/>
  <c r="Z28" i="19"/>
  <c r="AA28" i="19" s="1"/>
  <c r="CH28" i="19"/>
  <c r="CI28" i="19" s="1"/>
  <c r="AC28" i="19"/>
  <c r="AD28" i="19" s="1"/>
  <c r="AR28" i="19"/>
  <c r="AS28" i="19" s="1"/>
  <c r="BY38" i="19"/>
  <c r="BZ38" i="19" s="1"/>
  <c r="BV38" i="19"/>
  <c r="BW38" i="19" s="1"/>
  <c r="AC38" i="19"/>
  <c r="AD38" i="19" s="1"/>
  <c r="AU38" i="19"/>
  <c r="AV38" i="19" s="1"/>
  <c r="AU37" i="19"/>
  <c r="AV37" i="19" s="1"/>
  <c r="CQ37" i="19"/>
  <c r="CR37" i="19" s="1"/>
  <c r="AL37" i="19"/>
  <c r="AM37" i="19" s="1"/>
  <c r="BG37" i="19"/>
  <c r="BH37" i="19" s="1"/>
  <c r="DC37" i="19"/>
  <c r="DD37" i="19" s="1"/>
  <c r="CE36" i="19"/>
  <c r="CF36" i="19" s="1"/>
  <c r="AU36" i="19"/>
  <c r="AV36" i="19" s="1"/>
  <c r="W36" i="19"/>
  <c r="X36" i="19" s="1"/>
  <c r="Z35" i="19"/>
  <c r="AA35" i="19" s="1"/>
  <c r="BJ35" i="19"/>
  <c r="BK35" i="19" s="1"/>
  <c r="AL35" i="19"/>
  <c r="AM35" i="19" s="1"/>
  <c r="BP34" i="19"/>
  <c r="BQ34" i="19" s="1"/>
  <c r="AU34" i="19"/>
  <c r="AV34" i="19" s="1"/>
  <c r="DC34" i="19"/>
  <c r="DD34" i="19" s="1"/>
  <c r="CT34" i="19"/>
  <c r="CU34" i="19" s="1"/>
  <c r="BS34" i="19"/>
  <c r="BT34" i="19" s="1"/>
  <c r="AI33" i="19"/>
  <c r="AJ33" i="19" s="1"/>
  <c r="BP33" i="19"/>
  <c r="BQ33" i="19" s="1"/>
  <c r="BV33" i="19"/>
  <c r="BW33" i="19" s="1"/>
  <c r="Z33" i="19"/>
  <c r="AA33" i="19" s="1"/>
  <c r="BA33" i="19"/>
  <c r="BB33" i="19" s="1"/>
  <c r="CK32" i="19"/>
  <c r="CL32" i="19" s="1"/>
  <c r="AC32" i="19"/>
  <c r="AD32" i="19" s="1"/>
  <c r="CH30" i="19"/>
  <c r="CI30" i="19" s="1"/>
  <c r="W30" i="19"/>
  <c r="AA30" i="19" s="1"/>
  <c r="AR30" i="19"/>
  <c r="AS30" i="19" s="1"/>
  <c r="AI30" i="19"/>
  <c r="AJ30" i="19" s="1"/>
  <c r="BM29" i="19"/>
  <c r="BN29" i="19" s="1"/>
  <c r="BY29" i="19"/>
  <c r="BZ29" i="19" s="1"/>
  <c r="AO29" i="19"/>
  <c r="AP29" i="19" s="1"/>
  <c r="AR29" i="19"/>
  <c r="AS29" i="19" s="1"/>
  <c r="BY27" i="19"/>
  <c r="BZ27" i="19" s="1"/>
  <c r="BP27" i="19"/>
  <c r="BQ27" i="19" s="1"/>
  <c r="BD27" i="19"/>
  <c r="BE27" i="19" s="1"/>
  <c r="CK27" i="19"/>
  <c r="CL27" i="19" s="1"/>
  <c r="BP41" i="19"/>
  <c r="BQ41" i="19" s="1"/>
  <c r="CH41" i="19"/>
  <c r="CI41" i="19" s="1"/>
  <c r="CT41" i="19"/>
  <c r="CU41" i="19" s="1"/>
  <c r="AO41" i="19"/>
  <c r="AP41" i="19" s="1"/>
  <c r="W41" i="19"/>
  <c r="AA41" i="19" s="1"/>
  <c r="BP25" i="19"/>
  <c r="BQ25" i="19" s="1"/>
  <c r="AI25" i="19"/>
  <c r="AJ25" i="19" s="1"/>
  <c r="AC25" i="19"/>
  <c r="AD25" i="19" s="1"/>
  <c r="BY25" i="19"/>
  <c r="BZ25" i="19" s="1"/>
  <c r="CT26" i="19"/>
  <c r="CU26" i="19" s="1"/>
  <c r="AF26" i="19"/>
  <c r="AG26" i="19" s="1"/>
  <c r="BM26" i="19"/>
  <c r="BN26" i="19" s="1"/>
  <c r="CK26" i="19"/>
  <c r="CL26" i="19" s="1"/>
  <c r="CK40" i="19"/>
  <c r="CL40" i="19" s="1"/>
  <c r="CQ40" i="19"/>
  <c r="CR40" i="19" s="1"/>
  <c r="AL40" i="19"/>
  <c r="AM40" i="19" s="1"/>
  <c r="BM40" i="19"/>
  <c r="BN40" i="19" s="1"/>
  <c r="AO40" i="19"/>
  <c r="AP40" i="19" s="1"/>
  <c r="BJ39" i="19"/>
  <c r="BK39" i="19" s="1"/>
  <c r="CK39" i="19"/>
  <c r="CL39" i="19" s="1"/>
  <c r="Z39" i="19"/>
  <c r="AA39" i="19" s="1"/>
  <c r="BD39" i="19"/>
  <c r="BE39" i="19" s="1"/>
  <c r="BV24" i="19"/>
  <c r="BW24" i="19" s="1"/>
  <c r="DC24" i="19"/>
  <c r="DD24" i="19" s="1"/>
  <c r="AU24" i="19"/>
  <c r="AV24" i="19" s="1"/>
  <c r="BS24" i="19"/>
  <c r="BT24" i="19" s="1"/>
  <c r="AR24" i="19"/>
  <c r="AS24" i="19" s="1"/>
  <c r="BG23" i="19"/>
  <c r="BH23" i="19" s="1"/>
  <c r="DC23" i="19"/>
  <c r="DD23" i="19" s="1"/>
  <c r="BJ23" i="19"/>
  <c r="BK23" i="19" s="1"/>
  <c r="AX23" i="19"/>
  <c r="AY23" i="19" s="1"/>
  <c r="BG42" i="19"/>
  <c r="BH42" i="19" s="1"/>
  <c r="AI42" i="19"/>
  <c r="AJ42" i="19" s="1"/>
  <c r="AL42" i="19"/>
  <c r="AM42" i="19" s="1"/>
  <c r="CE42" i="19"/>
  <c r="CF42" i="19" s="1"/>
  <c r="BA31" i="19"/>
  <c r="BB31" i="19" s="1"/>
  <c r="BG31" i="19"/>
  <c r="BH31" i="19" s="1"/>
  <c r="BS31" i="19"/>
  <c r="BT31" i="19" s="1"/>
  <c r="W31" i="19"/>
  <c r="X31" i="19" s="1"/>
  <c r="CT22" i="19"/>
  <c r="CU22" i="19" s="1"/>
  <c r="CE22" i="19"/>
  <c r="CF22" i="19" s="1"/>
  <c r="AI22" i="19"/>
  <c r="AJ22" i="19" s="1"/>
  <c r="AF22" i="19"/>
  <c r="AG22" i="19" s="1"/>
  <c r="CK28" i="19"/>
  <c r="CL28" i="19" s="1"/>
  <c r="AO28" i="19"/>
  <c r="AP28" i="19" s="1"/>
  <c r="BY28" i="19"/>
  <c r="BZ28" i="19" s="1"/>
  <c r="BG38" i="19"/>
  <c r="BH38" i="19" s="1"/>
  <c r="AR38" i="19"/>
  <c r="AS38" i="19" s="1"/>
  <c r="BJ38" i="19"/>
  <c r="BK38" i="19" s="1"/>
  <c r="BY37" i="19"/>
  <c r="BZ37" i="19" s="1"/>
  <c r="BA37" i="19"/>
  <c r="BB37" i="19" s="1"/>
  <c r="CT37" i="19"/>
  <c r="CU37" i="19" s="1"/>
  <c r="CT36" i="19"/>
  <c r="CU36" i="19" s="1"/>
  <c r="AO36" i="19"/>
  <c r="AP36" i="19" s="1"/>
  <c r="DC35" i="19"/>
  <c r="DD35" i="19" s="1"/>
  <c r="CK35" i="19"/>
  <c r="CL35" i="19" s="1"/>
  <c r="CH35" i="19"/>
  <c r="CI35" i="19" s="1"/>
  <c r="CE35" i="19"/>
  <c r="CF35" i="19" s="1"/>
  <c r="BD35" i="19"/>
  <c r="BE35" i="19" s="1"/>
  <c r="AF35" i="19"/>
  <c r="AG35" i="19" s="1"/>
  <c r="BD34" i="19"/>
  <c r="BE34" i="19" s="1"/>
  <c r="BV34" i="19"/>
  <c r="BW34" i="19" s="1"/>
  <c r="CK34" i="19"/>
  <c r="CL34" i="19" s="1"/>
  <c r="BM34" i="19"/>
  <c r="BN34" i="19" s="1"/>
  <c r="AI34" i="19"/>
  <c r="AJ34" i="19" s="1"/>
  <c r="CQ33" i="19"/>
  <c r="CR33" i="19" s="1"/>
  <c r="BG33" i="19"/>
  <c r="BH33" i="19" s="1"/>
  <c r="AR33" i="19"/>
  <c r="AS33" i="19" s="1"/>
  <c r="AX32" i="19"/>
  <c r="AY32" i="19" s="1"/>
  <c r="Z32" i="19"/>
  <c r="AA32" i="19" s="1"/>
  <c r="AO32" i="19"/>
  <c r="AP32" i="19" s="1"/>
  <c r="CH32" i="19"/>
  <c r="CI32" i="19" s="1"/>
  <c r="BA32" i="19"/>
  <c r="BB32" i="19" s="1"/>
  <c r="BD30" i="19"/>
  <c r="BE30" i="19" s="1"/>
  <c r="AU30" i="19"/>
  <c r="AV30" i="19" s="1"/>
  <c r="BG30" i="19"/>
  <c r="BH30" i="19" s="1"/>
  <c r="AC29" i="19"/>
  <c r="AD29" i="19" s="1"/>
  <c r="BP29" i="19"/>
  <c r="BQ29" i="19" s="1"/>
  <c r="DC29" i="19"/>
  <c r="DD29" i="19" s="1"/>
  <c r="BV29" i="19"/>
  <c r="BW29" i="19" s="1"/>
  <c r="AF29" i="19"/>
  <c r="AG29" i="19" s="1"/>
  <c r="AL29" i="19"/>
  <c r="AM29" i="19" s="1"/>
  <c r="AF27" i="19"/>
  <c r="AG27" i="19" s="1"/>
  <c r="AU27" i="19"/>
  <c r="AV27" i="19" s="1"/>
  <c r="Z27" i="19"/>
  <c r="AA27" i="19" s="1"/>
  <c r="BJ41" i="19"/>
  <c r="BK41" i="19" s="1"/>
  <c r="BA41" i="19"/>
  <c r="BB41" i="19" s="1"/>
  <c r="AL41" i="19"/>
  <c r="AM41" i="19" s="1"/>
  <c r="CE41" i="19"/>
  <c r="CF41" i="19" s="1"/>
  <c r="W25" i="19"/>
  <c r="AA25" i="19" s="1"/>
  <c r="BG25" i="19"/>
  <c r="BH25" i="19" s="1"/>
  <c r="BJ26" i="19"/>
  <c r="BK26" i="19" s="1"/>
  <c r="AI26" i="19"/>
  <c r="AJ26" i="19" s="1"/>
  <c r="BG26" i="19"/>
  <c r="BH26" i="19" s="1"/>
  <c r="AC26" i="19"/>
  <c r="AD26" i="19" s="1"/>
  <c r="AL26" i="19"/>
  <c r="AM26" i="19" s="1"/>
  <c r="CE40" i="19"/>
  <c r="CF40" i="19" s="1"/>
  <c r="BG40" i="19"/>
  <c r="BH40" i="19" s="1"/>
  <c r="AI40" i="19"/>
  <c r="AJ40" i="19" s="1"/>
  <c r="CH39" i="19"/>
  <c r="CI39" i="19" s="1"/>
  <c r="AO39" i="19"/>
  <c r="AP39" i="19" s="1"/>
  <c r="AI39" i="19"/>
  <c r="AJ39" i="19" s="1"/>
  <c r="CT39" i="19"/>
  <c r="CU39" i="19" s="1"/>
  <c r="AX39" i="19"/>
  <c r="AY39" i="19" s="1"/>
  <c r="BP24" i="19"/>
  <c r="BQ24" i="19" s="1"/>
  <c r="BJ24" i="19"/>
  <c r="BK24" i="19" s="1"/>
  <c r="AO24" i="19"/>
  <c r="AP24" i="19" s="1"/>
  <c r="BM24" i="19"/>
  <c r="BN24" i="19" s="1"/>
  <c r="Z24" i="19"/>
  <c r="AA24" i="19" s="1"/>
  <c r="AU23" i="19"/>
  <c r="AV23" i="19" s="1"/>
  <c r="BV23" i="19"/>
  <c r="BW23" i="19" s="1"/>
  <c r="BA23" i="19"/>
  <c r="BB23" i="19" s="1"/>
  <c r="CQ23" i="19"/>
  <c r="CR23" i="19" s="1"/>
  <c r="AR23" i="19"/>
  <c r="AS23" i="19" s="1"/>
  <c r="BY42" i="19"/>
  <c r="BZ42" i="19" s="1"/>
  <c r="AC42" i="19"/>
  <c r="AD42" i="19" s="1"/>
  <c r="Z42" i="19"/>
  <c r="AI31" i="19"/>
  <c r="AJ31" i="19" s="1"/>
  <c r="BM31" i="19"/>
  <c r="BN31" i="19" s="1"/>
  <c r="CQ31" i="19"/>
  <c r="CR31" i="19" s="1"/>
  <c r="AX31" i="19"/>
  <c r="AY31" i="19" s="1"/>
  <c r="CT31" i="19"/>
  <c r="CU31" i="19" s="1"/>
  <c r="BJ31" i="19"/>
  <c r="BK31" i="19" s="1"/>
  <c r="BP22" i="19"/>
  <c r="BQ22" i="19" s="1"/>
  <c r="W22" i="19"/>
  <c r="AA22" i="19" s="1"/>
  <c r="CA2" i="19"/>
  <c r="CB2" i="19"/>
  <c r="CM2" i="19"/>
  <c r="CN2" i="19"/>
  <c r="CV2" i="19"/>
  <c r="CW2" i="19"/>
  <c r="CY2" i="19"/>
  <c r="CZ2" i="19"/>
  <c r="AA42" i="19" l="1"/>
  <c r="CH14" i="19"/>
  <c r="CI14" i="19" s="1"/>
  <c r="CH17" i="19"/>
  <c r="CI17" i="19" s="1"/>
  <c r="CH44" i="19"/>
  <c r="CI44" i="19" s="1"/>
  <c r="CH12" i="19"/>
  <c r="CI12" i="19" s="1"/>
  <c r="CH13" i="19"/>
  <c r="CI13" i="19" s="1"/>
  <c r="CH16" i="19"/>
  <c r="CI16" i="19" s="1"/>
  <c r="X29" i="19"/>
  <c r="X41" i="19"/>
  <c r="X30" i="19"/>
  <c r="AA36" i="19"/>
  <c r="AA31" i="19"/>
  <c r="X38" i="19"/>
  <c r="BD12" i="19"/>
  <c r="BE12" i="19" s="1"/>
  <c r="CE12" i="19"/>
  <c r="CF12" i="19" s="1"/>
  <c r="AF12" i="19"/>
  <c r="AG12" i="19" s="1"/>
  <c r="BJ13" i="19"/>
  <c r="BK13" i="19" s="1"/>
  <c r="X22" i="19"/>
  <c r="BM12" i="19"/>
  <c r="BN12" i="19" s="1"/>
  <c r="W12" i="19"/>
  <c r="X12" i="19" s="1"/>
  <c r="AU13" i="19"/>
  <c r="AV13" i="19" s="1"/>
  <c r="DC13" i="19"/>
  <c r="DD13" i="19" s="1"/>
  <c r="AX13" i="19"/>
  <c r="AY13" i="19" s="1"/>
  <c r="AU14" i="19"/>
  <c r="AV14" i="19" s="1"/>
  <c r="CT15" i="19"/>
  <c r="CU15" i="19" s="1"/>
  <c r="AR15" i="19"/>
  <c r="AS15" i="19" s="1"/>
  <c r="AR16" i="19"/>
  <c r="AS16" i="19" s="1"/>
  <c r="BM16" i="19"/>
  <c r="BN16" i="19" s="1"/>
  <c r="AU16" i="19"/>
  <c r="AV16" i="19" s="1"/>
  <c r="CE16" i="19"/>
  <c r="CF16" i="19" s="1"/>
  <c r="Z16" i="19"/>
  <c r="AO17" i="19"/>
  <c r="AP17" i="19" s="1"/>
  <c r="CE17" i="19"/>
  <c r="CF17" i="19" s="1"/>
  <c r="CH18" i="19"/>
  <c r="CI18" i="19" s="1"/>
  <c r="BG18" i="19"/>
  <c r="BH18" i="19" s="1"/>
  <c r="CK18" i="19"/>
  <c r="CL18" i="19" s="1"/>
  <c r="BA18" i="19"/>
  <c r="BB18" i="19" s="1"/>
  <c r="CK19" i="19"/>
  <c r="CL19" i="19" s="1"/>
  <c r="CH19" i="19"/>
  <c r="CI19" i="19" s="1"/>
  <c r="CE20" i="19"/>
  <c r="CF20" i="19" s="1"/>
  <c r="BD44" i="19"/>
  <c r="BE44" i="19" s="1"/>
  <c r="W44" i="19"/>
  <c r="AA44" i="19" s="1"/>
  <c r="CE44" i="19"/>
  <c r="CF44" i="19" s="1"/>
  <c r="BG44" i="19"/>
  <c r="BH44" i="19" s="1"/>
  <c r="AI44" i="19"/>
  <c r="AJ44" i="19" s="1"/>
  <c r="BV45" i="19"/>
  <c r="BW45" i="19" s="1"/>
  <c r="Z45" i="19"/>
  <c r="AA45" i="19" s="1"/>
  <c r="CT45" i="19"/>
  <c r="CU45" i="19" s="1"/>
  <c r="AR45" i="19"/>
  <c r="AS45" i="19" s="1"/>
  <c r="CQ45" i="19"/>
  <c r="CR45" i="19" s="1"/>
  <c r="BA45" i="19"/>
  <c r="BB45" i="19" s="1"/>
  <c r="CQ46" i="19"/>
  <c r="CR46" i="19" s="1"/>
  <c r="CK46" i="19"/>
  <c r="CL46" i="19" s="1"/>
  <c r="W46" i="19"/>
  <c r="X46" i="19" s="1"/>
  <c r="BV46" i="19"/>
  <c r="BW46" i="19" s="1"/>
  <c r="AO46" i="19"/>
  <c r="AP46" i="19" s="1"/>
  <c r="X40" i="19"/>
  <c r="X34" i="19"/>
  <c r="BP12" i="19"/>
  <c r="BQ12" i="19" s="1"/>
  <c r="CT13" i="19"/>
  <c r="CU13" i="19" s="1"/>
  <c r="BV14" i="19"/>
  <c r="BW14" i="19" s="1"/>
  <c r="BS14" i="19"/>
  <c r="BT14" i="19" s="1"/>
  <c r="CQ14" i="19"/>
  <c r="CR14" i="19" s="1"/>
  <c r="AF14" i="19"/>
  <c r="AG14" i="19" s="1"/>
  <c r="BD15" i="19"/>
  <c r="BE15" i="19" s="1"/>
  <c r="BY15" i="19"/>
  <c r="BZ15" i="19" s="1"/>
  <c r="CQ15" i="19"/>
  <c r="CR15" i="19" s="1"/>
  <c r="AX15" i="19"/>
  <c r="AY15" i="19" s="1"/>
  <c r="AI16" i="19"/>
  <c r="AJ16" i="19" s="1"/>
  <c r="W16" i="19"/>
  <c r="X16" i="19" s="1"/>
  <c r="BJ16" i="19"/>
  <c r="BK16" i="19" s="1"/>
  <c r="BY17" i="19"/>
  <c r="BZ17" i="19" s="1"/>
  <c r="BG17" i="19"/>
  <c r="BH17" i="19" s="1"/>
  <c r="DC17" i="19"/>
  <c r="DD17" i="19" s="1"/>
  <c r="BV17" i="19"/>
  <c r="BW17" i="19" s="1"/>
  <c r="AR18" i="19"/>
  <c r="AS18" i="19" s="1"/>
  <c r="BS18" i="19"/>
  <c r="BT18" i="19" s="1"/>
  <c r="AI18" i="19"/>
  <c r="AJ18" i="19" s="1"/>
  <c r="BY18" i="19"/>
  <c r="BZ18" i="19" s="1"/>
  <c r="CE18" i="19"/>
  <c r="CF18" i="19" s="1"/>
  <c r="AU18" i="19"/>
  <c r="AV18" i="19" s="1"/>
  <c r="CT19" i="19"/>
  <c r="CU19" i="19" s="1"/>
  <c r="BS19" i="19"/>
  <c r="BT19" i="19" s="1"/>
  <c r="W19" i="19"/>
  <c r="AA19" i="19" s="1"/>
  <c r="BV20" i="19"/>
  <c r="BW20" i="19" s="1"/>
  <c r="Z20" i="19"/>
  <c r="BS20" i="19"/>
  <c r="BT20" i="19" s="1"/>
  <c r="W20" i="19"/>
  <c r="X20" i="19" s="1"/>
  <c r="BJ20" i="19"/>
  <c r="BK20" i="19" s="1"/>
  <c r="BV44" i="19"/>
  <c r="BW44" i="19" s="1"/>
  <c r="CQ44" i="19"/>
  <c r="CR44" i="19" s="1"/>
  <c r="AR44" i="19"/>
  <c r="AS44" i="19" s="1"/>
  <c r="BY44" i="19"/>
  <c r="BZ44" i="19" s="1"/>
  <c r="BA44" i="19"/>
  <c r="BB44" i="19" s="1"/>
  <c r="AC44" i="19"/>
  <c r="AD44" i="19" s="1"/>
  <c r="BG45" i="19"/>
  <c r="BH45" i="19" s="1"/>
  <c r="CK45" i="19"/>
  <c r="CL45" i="19" s="1"/>
  <c r="AO45" i="19"/>
  <c r="AP45" i="19" s="1"/>
  <c r="BY46" i="19"/>
  <c r="BZ46" i="19" s="1"/>
  <c r="AU46" i="19"/>
  <c r="AV46" i="19" s="1"/>
  <c r="BG46" i="19"/>
  <c r="BH46" i="19" s="1"/>
  <c r="AI12" i="19"/>
  <c r="AJ12" i="19" s="1"/>
  <c r="BY12" i="19"/>
  <c r="BZ12" i="19" s="1"/>
  <c r="BA12" i="19"/>
  <c r="BB12" i="19" s="1"/>
  <c r="Z13" i="19"/>
  <c r="AA13" i="19" s="1"/>
  <c r="BG13" i="19"/>
  <c r="BH13" i="19" s="1"/>
  <c r="CK13" i="19"/>
  <c r="CL13" i="19" s="1"/>
  <c r="CT16" i="19"/>
  <c r="CU16" i="19" s="1"/>
  <c r="AC17" i="19"/>
  <c r="AD17" i="19" s="1"/>
  <c r="AL17" i="19"/>
  <c r="AM17" i="19" s="1"/>
  <c r="X25" i="19"/>
  <c r="AR12" i="19"/>
  <c r="AS12" i="19" s="1"/>
  <c r="CT12" i="19"/>
  <c r="CU12" i="19" s="1"/>
  <c r="AL12" i="19"/>
  <c r="AM12" i="19" s="1"/>
  <c r="BA13" i="19"/>
  <c r="BB13" i="19" s="1"/>
  <c r="AI13" i="19"/>
  <c r="AJ13" i="19" s="1"/>
  <c r="CE14" i="19"/>
  <c r="CF14" i="19" s="1"/>
  <c r="BG14" i="19"/>
  <c r="BH14" i="19" s="1"/>
  <c r="BM14" i="19"/>
  <c r="BN14" i="19" s="1"/>
  <c r="DC14" i="19"/>
  <c r="DD14" i="19" s="1"/>
  <c r="BY14" i="19"/>
  <c r="BZ14" i="19" s="1"/>
  <c r="W14" i="19"/>
  <c r="X14" i="19" s="1"/>
  <c r="AL15" i="19"/>
  <c r="AM15" i="19" s="1"/>
  <c r="CK15" i="19"/>
  <c r="CL15" i="19" s="1"/>
  <c r="CH15" i="19"/>
  <c r="CI15" i="19" s="1"/>
  <c r="BG15" i="19"/>
  <c r="BH15" i="19" s="1"/>
  <c r="AC16" i="19"/>
  <c r="AD16" i="19" s="1"/>
  <c r="BP16" i="19"/>
  <c r="BQ16" i="19" s="1"/>
  <c r="AO16" i="19"/>
  <c r="AP16" i="19" s="1"/>
  <c r="CQ16" i="19"/>
  <c r="CR16" i="19" s="1"/>
  <c r="AX16" i="19"/>
  <c r="AY16" i="19" s="1"/>
  <c r="W17" i="19"/>
  <c r="AA17" i="19" s="1"/>
  <c r="BJ17" i="19"/>
  <c r="BK17" i="19" s="1"/>
  <c r="CT17" i="19"/>
  <c r="CU17" i="19" s="1"/>
  <c r="BM17" i="19"/>
  <c r="BN17" i="19" s="1"/>
  <c r="AF18" i="19"/>
  <c r="AG18" i="19" s="1"/>
  <c r="AL18" i="19"/>
  <c r="AM18" i="19" s="1"/>
  <c r="BM18" i="19"/>
  <c r="BN18" i="19" s="1"/>
  <c r="AC18" i="19"/>
  <c r="AD18" i="19" s="1"/>
  <c r="BJ18" i="19"/>
  <c r="BK18" i="19" s="1"/>
  <c r="AI19" i="19"/>
  <c r="AJ19" i="19" s="1"/>
  <c r="CT20" i="19"/>
  <c r="CU20" i="19" s="1"/>
  <c r="AX44" i="19"/>
  <c r="AY44" i="19" s="1"/>
  <c r="AF44" i="19"/>
  <c r="AG44" i="19" s="1"/>
  <c r="CT44" i="19"/>
  <c r="CU44" i="19" s="1"/>
  <c r="AU44" i="19"/>
  <c r="AV44" i="19" s="1"/>
  <c r="AX45" i="19"/>
  <c r="AY45" i="19" s="1"/>
  <c r="CH45" i="19"/>
  <c r="CI45" i="19" s="1"/>
  <c r="AI45" i="19"/>
  <c r="AJ45" i="19" s="1"/>
  <c r="BY45" i="19"/>
  <c r="BZ45" i="19" s="1"/>
  <c r="BA46" i="19"/>
  <c r="BB46" i="19" s="1"/>
  <c r="BS46" i="19"/>
  <c r="BT46" i="19" s="1"/>
  <c r="AX46" i="19"/>
  <c r="AY46" i="19" s="1"/>
  <c r="CE46" i="19"/>
  <c r="CF46" i="19" s="1"/>
  <c r="BP46" i="19"/>
  <c r="BQ46" i="19" s="1"/>
  <c r="BY13" i="19"/>
  <c r="BZ13" i="19" s="1"/>
  <c r="AL13" i="19"/>
  <c r="AM13" i="19" s="1"/>
  <c r="BV13" i="19"/>
  <c r="BW13" i="19" s="1"/>
  <c r="AC13" i="19"/>
  <c r="AD13" i="19" s="1"/>
  <c r="AL14" i="19"/>
  <c r="AM14" i="19" s="1"/>
  <c r="CK14" i="19"/>
  <c r="CL14" i="19" s="1"/>
  <c r="BD14" i="19"/>
  <c r="BE14" i="19" s="1"/>
  <c r="CT14" i="19"/>
  <c r="CU14" i="19" s="1"/>
  <c r="AI14" i="19"/>
  <c r="AJ14" i="19" s="1"/>
  <c r="BP14" i="19"/>
  <c r="BQ14" i="19" s="1"/>
  <c r="DC15" i="19"/>
  <c r="DD15" i="19" s="1"/>
  <c r="BJ15" i="19"/>
  <c r="BK15" i="19" s="1"/>
  <c r="BP15" i="19"/>
  <c r="BQ15" i="19" s="1"/>
  <c r="BV15" i="19"/>
  <c r="BW15" i="19" s="1"/>
  <c r="Z15" i="19"/>
  <c r="AA15" i="19" s="1"/>
  <c r="AI15" i="19"/>
  <c r="AJ15" i="19" s="1"/>
  <c r="BA16" i="19"/>
  <c r="BB16" i="19" s="1"/>
  <c r="BG16" i="19"/>
  <c r="BH16" i="19" s="1"/>
  <c r="BY16" i="19"/>
  <c r="BZ16" i="19" s="1"/>
  <c r="CK16" i="19"/>
  <c r="CL16" i="19" s="1"/>
  <c r="BA17" i="19"/>
  <c r="BB17" i="19" s="1"/>
  <c r="CQ17" i="19"/>
  <c r="CR17" i="19" s="1"/>
  <c r="AI17" i="19"/>
  <c r="AJ17" i="19" s="1"/>
  <c r="CQ18" i="19"/>
  <c r="CR18" i="19" s="1"/>
  <c r="W18" i="19"/>
  <c r="AA18" i="19" s="1"/>
  <c r="BD18" i="19"/>
  <c r="BE18" i="19" s="1"/>
  <c r="AO18" i="19"/>
  <c r="AP18" i="19" s="1"/>
  <c r="BP18" i="19"/>
  <c r="BQ18" i="19" s="1"/>
  <c r="BG19" i="19"/>
  <c r="BH19" i="19" s="1"/>
  <c r="CQ19" i="19"/>
  <c r="CR19" i="19" s="1"/>
  <c r="AU19" i="19"/>
  <c r="AV19" i="19" s="1"/>
  <c r="CK20" i="19"/>
  <c r="CL20" i="19" s="1"/>
  <c r="AX20" i="19"/>
  <c r="AY20" i="19" s="1"/>
  <c r="CQ20" i="19"/>
  <c r="CR20" i="19" s="1"/>
  <c r="AU20" i="19"/>
  <c r="AV20" i="19" s="1"/>
  <c r="CH20" i="19"/>
  <c r="CI20" i="19" s="1"/>
  <c r="AL20" i="19"/>
  <c r="AM20" i="19" s="1"/>
  <c r="BP44" i="19"/>
  <c r="BQ44" i="19" s="1"/>
  <c r="DC44" i="19"/>
  <c r="DD44" i="19" s="1"/>
  <c r="CK44" i="19"/>
  <c r="CL44" i="19" s="1"/>
  <c r="BM44" i="19"/>
  <c r="BN44" i="19" s="1"/>
  <c r="AO44" i="19"/>
  <c r="AP44" i="19" s="1"/>
  <c r="CE45" i="19"/>
  <c r="CF45" i="19" s="1"/>
  <c r="AL45" i="19"/>
  <c r="AM45" i="19" s="1"/>
  <c r="BP45" i="19"/>
  <c r="BQ45" i="19" s="1"/>
  <c r="BD45" i="19"/>
  <c r="BE45" i="19" s="1"/>
  <c r="BJ45" i="19"/>
  <c r="BK45" i="19" s="1"/>
  <c r="DC45" i="19"/>
  <c r="DD45" i="19" s="1"/>
  <c r="AC46" i="19"/>
  <c r="AD46" i="19" s="1"/>
  <c r="CH46" i="19"/>
  <c r="CI46" i="19" s="1"/>
  <c r="AI46" i="19"/>
  <c r="AJ46" i="19" s="1"/>
  <c r="BM46" i="19"/>
  <c r="BN46" i="19" s="1"/>
  <c r="AR46" i="19"/>
  <c r="AS46" i="19" s="1"/>
  <c r="CP11" i="19"/>
  <c r="CQ11" i="19" s="1"/>
  <c r="CR11" i="19" s="1"/>
  <c r="AB11" i="19"/>
  <c r="AC11" i="19" s="1"/>
  <c r="DB11" i="19"/>
  <c r="DC11" i="19" s="1"/>
  <c r="DD11" i="19" s="1"/>
  <c r="BC11" i="19"/>
  <c r="BX11" i="19"/>
  <c r="AT11" i="19"/>
  <c r="CG11" i="19"/>
  <c r="AN11" i="19"/>
  <c r="BO11" i="19"/>
  <c r="AE11" i="19"/>
  <c r="AZ11" i="19"/>
  <c r="BF11" i="19"/>
  <c r="CC11" i="19"/>
  <c r="DA11" i="19"/>
  <c r="CS11" i="19"/>
  <c r="CO11" i="19"/>
  <c r="BU11" i="19"/>
  <c r="BI11" i="19"/>
  <c r="AW11" i="19"/>
  <c r="AK11" i="19"/>
  <c r="Y11" i="19"/>
  <c r="V11" i="19"/>
  <c r="AQ11" i="19"/>
  <c r="BL11" i="19"/>
  <c r="BR11" i="19"/>
  <c r="CD11" i="19"/>
  <c r="CJ11" i="19"/>
  <c r="CX11" i="19"/>
  <c r="AH11" i="19"/>
  <c r="K11" i="20"/>
  <c r="D14" i="20"/>
  <c r="E14" i="20"/>
  <c r="D13" i="20"/>
  <c r="E13" i="20"/>
  <c r="T28" i="20"/>
  <c r="S28" i="20"/>
  <c r="Q28" i="20"/>
  <c r="P28" i="20"/>
  <c r="N28" i="20"/>
  <c r="M28" i="20"/>
  <c r="K28" i="20"/>
  <c r="J28" i="20"/>
  <c r="H28" i="20"/>
  <c r="G28" i="20"/>
  <c r="E28" i="20"/>
  <c r="D28" i="20"/>
  <c r="T27" i="20"/>
  <c r="S27" i="20"/>
  <c r="Q27" i="20"/>
  <c r="P27" i="20"/>
  <c r="N27" i="20"/>
  <c r="M27" i="20"/>
  <c r="K27" i="20"/>
  <c r="J27" i="20"/>
  <c r="H27" i="20"/>
  <c r="G27" i="20"/>
  <c r="E27" i="20"/>
  <c r="D27" i="20"/>
  <c r="T26" i="20"/>
  <c r="S26" i="20"/>
  <c r="Q26" i="20"/>
  <c r="P26" i="20"/>
  <c r="N26" i="20"/>
  <c r="M26" i="20"/>
  <c r="K26" i="20"/>
  <c r="J26" i="20"/>
  <c r="H26" i="20"/>
  <c r="G26" i="20"/>
  <c r="E26" i="20"/>
  <c r="D26" i="20"/>
  <c r="T25" i="20"/>
  <c r="S25" i="20"/>
  <c r="Q25" i="20"/>
  <c r="P25" i="20"/>
  <c r="N25" i="20"/>
  <c r="M25" i="20"/>
  <c r="K25" i="20"/>
  <c r="J25" i="20"/>
  <c r="H25" i="20"/>
  <c r="G25" i="20"/>
  <c r="E25" i="20"/>
  <c r="D25" i="20"/>
  <c r="T24" i="20"/>
  <c r="S24" i="20"/>
  <c r="Q24" i="20"/>
  <c r="P24" i="20"/>
  <c r="N24" i="20"/>
  <c r="M24" i="20"/>
  <c r="K24" i="20"/>
  <c r="J24" i="20"/>
  <c r="H24" i="20"/>
  <c r="G24" i="20"/>
  <c r="E24" i="20"/>
  <c r="D24" i="20"/>
  <c r="T23" i="20"/>
  <c r="S23" i="20"/>
  <c r="Q23" i="20"/>
  <c r="P23" i="20"/>
  <c r="N23" i="20"/>
  <c r="M23" i="20"/>
  <c r="K23" i="20"/>
  <c r="J23" i="20"/>
  <c r="H23" i="20"/>
  <c r="G23" i="20"/>
  <c r="E23" i="20"/>
  <c r="D23" i="20"/>
  <c r="T22" i="20"/>
  <c r="S22" i="20"/>
  <c r="Q22" i="20"/>
  <c r="P22" i="20"/>
  <c r="N22" i="20"/>
  <c r="M22" i="20"/>
  <c r="K22" i="20"/>
  <c r="J22" i="20"/>
  <c r="H22" i="20"/>
  <c r="G22" i="20"/>
  <c r="E22" i="20"/>
  <c r="D22" i="20"/>
  <c r="T21" i="20"/>
  <c r="S21" i="20"/>
  <c r="Q21" i="20"/>
  <c r="P21" i="20"/>
  <c r="N21" i="20"/>
  <c r="M21" i="20"/>
  <c r="K21" i="20"/>
  <c r="J21" i="20"/>
  <c r="H21" i="20"/>
  <c r="G21" i="20"/>
  <c r="E21" i="20"/>
  <c r="D21" i="20"/>
  <c r="T20" i="20"/>
  <c r="S20" i="20"/>
  <c r="Q20" i="20"/>
  <c r="P20" i="20"/>
  <c r="N20" i="20"/>
  <c r="M20" i="20"/>
  <c r="K20" i="20"/>
  <c r="J20" i="20"/>
  <c r="H20" i="20"/>
  <c r="G20" i="20"/>
  <c r="E20" i="20"/>
  <c r="D20" i="20"/>
  <c r="T19" i="20"/>
  <c r="S19" i="20"/>
  <c r="Q19" i="20"/>
  <c r="P19" i="20"/>
  <c r="N19" i="20"/>
  <c r="M19" i="20"/>
  <c r="K19" i="20"/>
  <c r="J19" i="20"/>
  <c r="H19" i="20"/>
  <c r="G19" i="20"/>
  <c r="E19" i="20"/>
  <c r="D19" i="20"/>
  <c r="T18" i="20"/>
  <c r="S18" i="20"/>
  <c r="Q18" i="20"/>
  <c r="P18" i="20"/>
  <c r="N18" i="20"/>
  <c r="M18" i="20"/>
  <c r="K18" i="20"/>
  <c r="J18" i="20"/>
  <c r="H18" i="20"/>
  <c r="G18" i="20"/>
  <c r="E18" i="20"/>
  <c r="D18" i="20"/>
  <c r="T17" i="20"/>
  <c r="S17" i="20"/>
  <c r="Q17" i="20"/>
  <c r="P17" i="20"/>
  <c r="N17" i="20"/>
  <c r="M17" i="20"/>
  <c r="K17" i="20"/>
  <c r="J17" i="20"/>
  <c r="H17" i="20"/>
  <c r="G17" i="20"/>
  <c r="E17" i="20"/>
  <c r="D17" i="20"/>
  <c r="T16" i="20"/>
  <c r="S16" i="20"/>
  <c r="Q16" i="20"/>
  <c r="P16" i="20"/>
  <c r="N16" i="20"/>
  <c r="M16" i="20"/>
  <c r="K16" i="20"/>
  <c r="J16" i="20"/>
  <c r="H16" i="20"/>
  <c r="G16" i="20"/>
  <c r="E16" i="20"/>
  <c r="D16" i="20"/>
  <c r="T15" i="20"/>
  <c r="S15" i="20"/>
  <c r="Q15" i="20"/>
  <c r="P15" i="20"/>
  <c r="N15" i="20"/>
  <c r="M15" i="20"/>
  <c r="K15" i="20"/>
  <c r="J15" i="20"/>
  <c r="H15" i="20"/>
  <c r="G15" i="20"/>
  <c r="E15" i="20"/>
  <c r="D15" i="20"/>
  <c r="T14" i="20"/>
  <c r="S14" i="20"/>
  <c r="Q14" i="20"/>
  <c r="P14" i="20"/>
  <c r="N14" i="20"/>
  <c r="M14" i="20"/>
  <c r="K14" i="20"/>
  <c r="J14" i="20"/>
  <c r="H14" i="20"/>
  <c r="G14" i="20"/>
  <c r="T13" i="20"/>
  <c r="S13" i="20"/>
  <c r="Q13" i="20"/>
  <c r="P13" i="20"/>
  <c r="N13" i="20"/>
  <c r="M13" i="20"/>
  <c r="K13" i="20"/>
  <c r="J13" i="20"/>
  <c r="H13" i="20"/>
  <c r="G13" i="20"/>
  <c r="T12" i="20"/>
  <c r="S12" i="20"/>
  <c r="Q12" i="20"/>
  <c r="P12" i="20"/>
  <c r="N12" i="20"/>
  <c r="M12" i="20"/>
  <c r="K12" i="20"/>
  <c r="J12" i="20"/>
  <c r="H12" i="20"/>
  <c r="G12" i="20"/>
  <c r="E12" i="20"/>
  <c r="D12" i="20"/>
  <c r="T11" i="20"/>
  <c r="S11" i="20"/>
  <c r="Q11" i="20"/>
  <c r="P11" i="20"/>
  <c r="N11" i="20"/>
  <c r="M11" i="20"/>
  <c r="J11" i="20"/>
  <c r="H11" i="20"/>
  <c r="G11" i="20"/>
  <c r="E11" i="20"/>
  <c r="D11" i="20"/>
  <c r="AA20" i="19" l="1"/>
  <c r="AA46" i="19"/>
  <c r="X18" i="19"/>
  <c r="X44" i="19"/>
  <c r="AA14" i="19"/>
  <c r="AA12" i="19"/>
  <c r="AA16" i="19"/>
  <c r="X17" i="19"/>
  <c r="X19" i="19"/>
  <c r="CC14" i="20"/>
  <c r="Y14" i="20"/>
  <c r="CC27" i="20"/>
  <c r="AD11" i="19"/>
  <c r="AZ28" i="20"/>
  <c r="CO13" i="20"/>
  <c r="BF26" i="20"/>
  <c r="BU25" i="20"/>
  <c r="DB11" i="20"/>
  <c r="DC11" i="20" s="1"/>
  <c r="CO18" i="20"/>
  <c r="CS23" i="20"/>
  <c r="CX24" i="20"/>
  <c r="DA25" i="20"/>
  <c r="CO25" i="20"/>
  <c r="AE27" i="20"/>
  <c r="BI17" i="20"/>
  <c r="CC19" i="20"/>
  <c r="DB25" i="20"/>
  <c r="Y25" i="20"/>
  <c r="Z26" i="20"/>
  <c r="CG27" i="20"/>
  <c r="CJ24" i="20"/>
  <c r="DA20" i="20"/>
  <c r="CK11" i="19"/>
  <c r="CL11" i="19" s="1"/>
  <c r="AR11" i="19"/>
  <c r="AS11" i="19" s="1"/>
  <c r="AX11" i="19"/>
  <c r="AY11" i="19" s="1"/>
  <c r="CT11" i="19"/>
  <c r="CU11" i="19" s="1"/>
  <c r="BP11" i="19"/>
  <c r="BQ11" i="19" s="1"/>
  <c r="CH11" i="19"/>
  <c r="CI11" i="19" s="1"/>
  <c r="BD11" i="19"/>
  <c r="BE11" i="19" s="1"/>
  <c r="CE11" i="19"/>
  <c r="CF11" i="19" s="1"/>
  <c r="W11" i="19"/>
  <c r="X11" i="19" s="1"/>
  <c r="BJ11" i="19"/>
  <c r="BK11" i="19" s="1"/>
  <c r="BG11" i="19"/>
  <c r="BH11" i="19" s="1"/>
  <c r="AO11" i="19"/>
  <c r="AP11" i="19" s="1"/>
  <c r="AU11" i="19"/>
  <c r="AV11" i="19" s="1"/>
  <c r="BS11" i="19"/>
  <c r="BT11" i="19" s="1"/>
  <c r="Z11" i="19"/>
  <c r="BV11" i="19"/>
  <c r="BW11" i="19" s="1"/>
  <c r="BA11" i="19"/>
  <c r="BB11" i="19" s="1"/>
  <c r="AI11" i="19"/>
  <c r="AJ11" i="19" s="1"/>
  <c r="BM11" i="19"/>
  <c r="BN11" i="19" s="1"/>
  <c r="AL11" i="19"/>
  <c r="AM11" i="19" s="1"/>
  <c r="AF11" i="19"/>
  <c r="AG11" i="19" s="1"/>
  <c r="BY11" i="19"/>
  <c r="BZ11" i="19" s="1"/>
  <c r="BC16" i="20"/>
  <c r="BD16" i="20" s="1"/>
  <c r="BE16" i="20" s="1"/>
  <c r="BO15" i="20"/>
  <c r="BP15" i="20" s="1"/>
  <c r="BQ15" i="20" s="1"/>
  <c r="AT18" i="20"/>
  <c r="AU18" i="20" s="1"/>
  <c r="AV18" i="20" s="1"/>
  <c r="BO18" i="20"/>
  <c r="BP18" i="20" s="1"/>
  <c r="BQ18" i="20" s="1"/>
  <c r="CG18" i="20"/>
  <c r="CH18" i="20" s="1"/>
  <c r="CI18" i="20" s="1"/>
  <c r="BF19" i="20"/>
  <c r="BG19" i="20" s="1"/>
  <c r="BH19" i="20" s="1"/>
  <c r="AE19" i="20"/>
  <c r="AF19" i="20" s="1"/>
  <c r="AG19" i="20" s="1"/>
  <c r="AN17" i="20"/>
  <c r="AO17" i="20" s="1"/>
  <c r="AP17" i="20" s="1"/>
  <c r="AE15" i="20"/>
  <c r="AF15" i="20" s="1"/>
  <c r="AG15" i="20" s="1"/>
  <c r="AZ15" i="20"/>
  <c r="BA15" i="20" s="1"/>
  <c r="CX20" i="20"/>
  <c r="CX23" i="20"/>
  <c r="AK23" i="20"/>
  <c r="AL23" i="20" s="1"/>
  <c r="AM23" i="20" s="1"/>
  <c r="BU23" i="20"/>
  <c r="BV23" i="20" s="1"/>
  <c r="BW23" i="20" s="1"/>
  <c r="Z24" i="20"/>
  <c r="CD24" i="20"/>
  <c r="CE24" i="20" s="1"/>
  <c r="CF24" i="20" s="1"/>
  <c r="CP26" i="20"/>
  <c r="CQ26" i="20" s="1"/>
  <c r="CR26" i="20" s="1"/>
  <c r="CX22" i="20"/>
  <c r="BI23" i="20"/>
  <c r="BJ23" i="20" s="1"/>
  <c r="BK23" i="20" s="1"/>
  <c r="DA23" i="20"/>
  <c r="BF24" i="20"/>
  <c r="BG24" i="20" s="1"/>
  <c r="BH24" i="20" s="1"/>
  <c r="CP21" i="20"/>
  <c r="CG23" i="20"/>
  <c r="CH23" i="20" s="1"/>
  <c r="Y23" i="20"/>
  <c r="CO23" i="20"/>
  <c r="AH24" i="20"/>
  <c r="AI24" i="20" s="1"/>
  <c r="AJ24" i="20" s="1"/>
  <c r="AQ23" i="20"/>
  <c r="AR23" i="20" s="1"/>
  <c r="AW23" i="20"/>
  <c r="AX23" i="20" s="1"/>
  <c r="AY23" i="20" s="1"/>
  <c r="AT24" i="20"/>
  <c r="AU24" i="20" s="1"/>
  <c r="AV24" i="20" s="1"/>
  <c r="AK25" i="20"/>
  <c r="AL25" i="20" s="1"/>
  <c r="AM25" i="20" s="1"/>
  <c r="DB26" i="20"/>
  <c r="DC26" i="20" s="1"/>
  <c r="DD26" i="20" s="1"/>
  <c r="CP19" i="20"/>
  <c r="CQ19" i="20" s="1"/>
  <c r="CG19" i="20"/>
  <c r="CH19" i="20" s="1"/>
  <c r="CI19" i="20" s="1"/>
  <c r="AZ19" i="20"/>
  <c r="BA19" i="20" s="1"/>
  <c r="BB19" i="20" s="1"/>
  <c r="BU18" i="20"/>
  <c r="BV18" i="20" s="1"/>
  <c r="BW18" i="20" s="1"/>
  <c r="Y18" i="20"/>
  <c r="Z18" i="20" s="1"/>
  <c r="CS17" i="20"/>
  <c r="CT17" i="20" s="1"/>
  <c r="CU17" i="20" s="1"/>
  <c r="AH17" i="20"/>
  <c r="AI17" i="20" s="1"/>
  <c r="AJ17" i="20" s="1"/>
  <c r="DB17" i="20"/>
  <c r="DC17" i="20" s="1"/>
  <c r="DD17" i="20" s="1"/>
  <c r="CX17" i="20"/>
  <c r="DA16" i="20"/>
  <c r="AZ16" i="20"/>
  <c r="BA16" i="20" s="1"/>
  <c r="BB16" i="20" s="1"/>
  <c r="DB16" i="20"/>
  <c r="Y16" i="20"/>
  <c r="Z16" i="20" s="1"/>
  <c r="BX16" i="20"/>
  <c r="BY16" i="20" s="1"/>
  <c r="BZ16" i="20" s="1"/>
  <c r="CS16" i="20"/>
  <c r="CT16" i="20" s="1"/>
  <c r="CU16" i="20" s="1"/>
  <c r="CD15" i="20"/>
  <c r="CE15" i="20" s="1"/>
  <c r="CF15" i="20" s="1"/>
  <c r="BR15" i="20"/>
  <c r="BS15" i="20" s="1"/>
  <c r="BT15" i="20" s="1"/>
  <c r="AT15" i="20"/>
  <c r="AU15" i="20" s="1"/>
  <c r="AV15" i="20" s="1"/>
  <c r="CX15" i="20"/>
  <c r="CX11" i="20"/>
  <c r="AZ11" i="20"/>
  <c r="CS12" i="20"/>
  <c r="DA12" i="20"/>
  <c r="CO12" i="20"/>
  <c r="BU12" i="20"/>
  <c r="AK12" i="20"/>
  <c r="AN11" i="20"/>
  <c r="CX12" i="20"/>
  <c r="Y12" i="20"/>
  <c r="CG11" i="20"/>
  <c r="AB11" i="20"/>
  <c r="BX11" i="20"/>
  <c r="BI12" i="20"/>
  <c r="BL11" i="20"/>
  <c r="CD11" i="20"/>
  <c r="AW12" i="20"/>
  <c r="BI14" i="20"/>
  <c r="BO14" i="20"/>
  <c r="CO14" i="20"/>
  <c r="AK11" i="20"/>
  <c r="BI11" i="20"/>
  <c r="CO11" i="20"/>
  <c r="DA11" i="20"/>
  <c r="AH14" i="20"/>
  <c r="CG14" i="20"/>
  <c r="DB14" i="20"/>
  <c r="V13" i="20"/>
  <c r="AQ13" i="20"/>
  <c r="AE14" i="20"/>
  <c r="Y11" i="20"/>
  <c r="AW11" i="20"/>
  <c r="BU11" i="20"/>
  <c r="CS11" i="20"/>
  <c r="V12" i="20"/>
  <c r="AH12" i="20"/>
  <c r="AT12" i="20"/>
  <c r="BF12" i="20"/>
  <c r="BR12" i="20"/>
  <c r="CJ12" i="20"/>
  <c r="CP12" i="20"/>
  <c r="DB12" i="20"/>
  <c r="AH13" i="20"/>
  <c r="BC13" i="20"/>
  <c r="BI13" i="20"/>
  <c r="CS13" i="20"/>
  <c r="DB13" i="20"/>
  <c r="Z14" i="20"/>
  <c r="AA14" i="20" s="1"/>
  <c r="BC14" i="20"/>
  <c r="CP14" i="20"/>
  <c r="AN15" i="20"/>
  <c r="CG15" i="20"/>
  <c r="CP15" i="20"/>
  <c r="V11" i="20"/>
  <c r="AH11" i="20"/>
  <c r="AT11" i="20"/>
  <c r="BF11" i="20"/>
  <c r="BR11" i="20"/>
  <c r="CJ11" i="20"/>
  <c r="CP11" i="20"/>
  <c r="AE12" i="20"/>
  <c r="AQ12" i="20"/>
  <c r="BC12" i="20"/>
  <c r="BO12" i="20"/>
  <c r="CC12" i="20"/>
  <c r="CG12" i="20"/>
  <c r="Y13" i="20"/>
  <c r="AT13" i="20"/>
  <c r="BO13" i="20"/>
  <c r="BU13" i="20"/>
  <c r="CG13" i="20"/>
  <c r="CS14" i="20"/>
  <c r="CX16" i="20"/>
  <c r="CD16" i="20"/>
  <c r="BL16" i="20"/>
  <c r="AQ16" i="20"/>
  <c r="AK16" i="20"/>
  <c r="CO16" i="20"/>
  <c r="CC16" i="20"/>
  <c r="BU16" i="20"/>
  <c r="AB16" i="20"/>
  <c r="AW16" i="20"/>
  <c r="CX13" i="20"/>
  <c r="CD13" i="20"/>
  <c r="BX13" i="20"/>
  <c r="BL13" i="20"/>
  <c r="AZ13" i="20"/>
  <c r="AN13" i="20"/>
  <c r="AB13" i="20"/>
  <c r="AW13" i="20"/>
  <c r="BR13" i="20"/>
  <c r="CJ13" i="20"/>
  <c r="DA13" i="20"/>
  <c r="AT14" i="20"/>
  <c r="DC16" i="20"/>
  <c r="BJ17" i="20"/>
  <c r="BK17" i="20" s="1"/>
  <c r="AE11" i="20"/>
  <c r="AQ11" i="20"/>
  <c r="BC11" i="20"/>
  <c r="BO11" i="20"/>
  <c r="CC11" i="20"/>
  <c r="AB12" i="20"/>
  <c r="AN12" i="20"/>
  <c r="AZ12" i="20"/>
  <c r="BL12" i="20"/>
  <c r="BX12" i="20"/>
  <c r="CD12" i="20"/>
  <c r="AE13" i="20"/>
  <c r="AK13" i="20"/>
  <c r="BF13" i="20"/>
  <c r="CC13" i="20"/>
  <c r="CP13" i="20"/>
  <c r="AK14" i="20"/>
  <c r="BF14" i="20"/>
  <c r="BU14" i="20"/>
  <c r="DA15" i="20"/>
  <c r="CS15" i="20"/>
  <c r="CO15" i="20"/>
  <c r="BU15" i="20"/>
  <c r="BI15" i="20"/>
  <c r="AW15" i="20"/>
  <c r="AK15" i="20"/>
  <c r="Y15" i="20"/>
  <c r="DB15" i="20"/>
  <c r="BX15" i="20"/>
  <c r="BC15" i="20"/>
  <c r="AH15" i="20"/>
  <c r="AB15" i="20"/>
  <c r="V15" i="20"/>
  <c r="AQ15" i="20"/>
  <c r="BF15" i="20"/>
  <c r="BL15" i="20"/>
  <c r="CC15" i="20"/>
  <c r="CJ15" i="20"/>
  <c r="AE16" i="20"/>
  <c r="AK17" i="20"/>
  <c r="BF17" i="20"/>
  <c r="BL17" i="20"/>
  <c r="CD17" i="20"/>
  <c r="CP17" i="20"/>
  <c r="CX18" i="20"/>
  <c r="CD18" i="20"/>
  <c r="BX18" i="20"/>
  <c r="BL18" i="20"/>
  <c r="AZ18" i="20"/>
  <c r="AN18" i="20"/>
  <c r="AB18" i="20"/>
  <c r="V18" i="20"/>
  <c r="AQ18" i="20"/>
  <c r="AW18" i="20"/>
  <c r="BR18" i="20"/>
  <c r="CJ18" i="20"/>
  <c r="DA18" i="20"/>
  <c r="AB19" i="20"/>
  <c r="AH19" i="20"/>
  <c r="BC19" i="20"/>
  <c r="BX19" i="20"/>
  <c r="DB19" i="20"/>
  <c r="AN20" i="20"/>
  <c r="BI20" i="20"/>
  <c r="BO20" i="20"/>
  <c r="CG20" i="20"/>
  <c r="CS20" i="20"/>
  <c r="Z21" i="20"/>
  <c r="BF21" i="20"/>
  <c r="BR21" i="20"/>
  <c r="CC21" i="20"/>
  <c r="DB22" i="20"/>
  <c r="AQ22" i="20"/>
  <c r="BC22" i="20"/>
  <c r="BL22" i="20"/>
  <c r="CD22" i="20"/>
  <c r="CG17" i="20"/>
  <c r="CC17" i="20"/>
  <c r="BO17" i="20"/>
  <c r="BC17" i="20"/>
  <c r="AQ17" i="20"/>
  <c r="AE17" i="20"/>
  <c r="V17" i="20"/>
  <c r="AB17" i="20"/>
  <c r="AW17" i="20"/>
  <c r="BR17" i="20"/>
  <c r="BX17" i="20"/>
  <c r="CJ17" i="20"/>
  <c r="DA17" i="20"/>
  <c r="AH18" i="20"/>
  <c r="BC18" i="20"/>
  <c r="BI18" i="20"/>
  <c r="CS18" i="20"/>
  <c r="DB18" i="20"/>
  <c r="AN19" i="20"/>
  <c r="AT19" i="20"/>
  <c r="BO19" i="20"/>
  <c r="Y20" i="20"/>
  <c r="AE20" i="20"/>
  <c r="AZ20" i="20"/>
  <c r="BU20" i="20"/>
  <c r="CC20" i="20"/>
  <c r="CO20" i="20"/>
  <c r="CG22" i="20"/>
  <c r="CC22" i="20"/>
  <c r="AZ22" i="20"/>
  <c r="AB22" i="20"/>
  <c r="BO22" i="20"/>
  <c r="AK20" i="20"/>
  <c r="AQ20" i="20"/>
  <c r="BL20" i="20"/>
  <c r="CD20" i="20"/>
  <c r="DA21" i="20"/>
  <c r="CS21" i="20"/>
  <c r="CO21" i="20"/>
  <c r="BU21" i="20"/>
  <c r="BI21" i="20"/>
  <c r="AW21" i="20"/>
  <c r="CX21" i="20"/>
  <c r="CD21" i="20"/>
  <c r="BX21" i="20"/>
  <c r="BL21" i="20"/>
  <c r="AZ21" i="20"/>
  <c r="AN21" i="20"/>
  <c r="AB21" i="20"/>
  <c r="CG21" i="20"/>
  <c r="BO21" i="20"/>
  <c r="AH21" i="20"/>
  <c r="V21" i="20"/>
  <c r="AK21" i="20"/>
  <c r="AQ21" i="20"/>
  <c r="CJ21" i="20"/>
  <c r="CX14" i="20"/>
  <c r="CD14" i="20"/>
  <c r="BX14" i="20"/>
  <c r="BL14" i="20"/>
  <c r="AZ14" i="20"/>
  <c r="AN14" i="20"/>
  <c r="AB14" i="20"/>
  <c r="V14" i="20"/>
  <c r="AQ14" i="20"/>
  <c r="AW14" i="20"/>
  <c r="BR14" i="20"/>
  <c r="CJ14" i="20"/>
  <c r="DA14" i="20"/>
  <c r="AN16" i="20"/>
  <c r="BI16" i="20"/>
  <c r="BO16" i="20"/>
  <c r="CG16" i="20"/>
  <c r="Y17" i="20"/>
  <c r="AT17" i="20"/>
  <c r="AZ17" i="20"/>
  <c r="BU17" i="20"/>
  <c r="CO17" i="20"/>
  <c r="AE18" i="20"/>
  <c r="AK18" i="20"/>
  <c r="BF18" i="20"/>
  <c r="CC18" i="20"/>
  <c r="CP18" i="20"/>
  <c r="DA19" i="20"/>
  <c r="CS19" i="20"/>
  <c r="CO19" i="20"/>
  <c r="BU19" i="20"/>
  <c r="BI19" i="20"/>
  <c r="AW19" i="20"/>
  <c r="AK19" i="20"/>
  <c r="Y19" i="20"/>
  <c r="V19" i="20"/>
  <c r="AQ19" i="20"/>
  <c r="BL19" i="20"/>
  <c r="BR19" i="20"/>
  <c r="CD19" i="20"/>
  <c r="CJ19" i="20"/>
  <c r="CX19" i="20"/>
  <c r="DB20" i="20"/>
  <c r="AB20" i="20"/>
  <c r="AW20" i="20"/>
  <c r="BC20" i="20"/>
  <c r="BX20" i="20"/>
  <c r="Y21" i="20"/>
  <c r="AE21" i="20"/>
  <c r="AT21" i="20"/>
  <c r="BC21" i="20"/>
  <c r="DB21" i="20"/>
  <c r="AE22" i="20"/>
  <c r="AN22" i="20"/>
  <c r="BX22" i="20"/>
  <c r="CT23" i="20"/>
  <c r="CU23" i="20" s="1"/>
  <c r="DC25" i="20"/>
  <c r="DD25" i="20" s="1"/>
  <c r="CK24" i="20"/>
  <c r="CL24" i="20" s="1"/>
  <c r="V16" i="20"/>
  <c r="AH16" i="20"/>
  <c r="AT16" i="20"/>
  <c r="BF16" i="20"/>
  <c r="BR16" i="20"/>
  <c r="CJ16" i="20"/>
  <c r="CP16" i="20"/>
  <c r="V20" i="20"/>
  <c r="Z20" i="20"/>
  <c r="AH20" i="20"/>
  <c r="AT20" i="20"/>
  <c r="BF20" i="20"/>
  <c r="BR20" i="20"/>
  <c r="CJ20" i="20"/>
  <c r="CP20" i="20"/>
  <c r="DA24" i="20"/>
  <c r="CS24" i="20"/>
  <c r="CO24" i="20"/>
  <c r="BU24" i="20"/>
  <c r="CP24" i="20"/>
  <c r="CC24" i="20"/>
  <c r="BI24" i="20"/>
  <c r="AW24" i="20"/>
  <c r="AK24" i="20"/>
  <c r="Y24" i="20"/>
  <c r="CG24" i="20"/>
  <c r="BL24" i="20"/>
  <c r="AZ24" i="20"/>
  <c r="AN24" i="20"/>
  <c r="AB24" i="20"/>
  <c r="DB24" i="20"/>
  <c r="BX24" i="20"/>
  <c r="BO24" i="20"/>
  <c r="BC24" i="20"/>
  <c r="AQ24" i="20"/>
  <c r="AE24" i="20"/>
  <c r="V24" i="20"/>
  <c r="BR24" i="20"/>
  <c r="BV25" i="20"/>
  <c r="BW25" i="20" s="1"/>
  <c r="BG26" i="20"/>
  <c r="BH26" i="20" s="1"/>
  <c r="Y22" i="20"/>
  <c r="AK22" i="20"/>
  <c r="AW22" i="20"/>
  <c r="BI22" i="20"/>
  <c r="BU22" i="20"/>
  <c r="CO22" i="20"/>
  <c r="CS22" i="20"/>
  <c r="DA22" i="20"/>
  <c r="V23" i="20"/>
  <c r="Z23" i="20"/>
  <c r="AH23" i="20"/>
  <c r="AT23" i="20"/>
  <c r="BF23" i="20"/>
  <c r="BR23" i="20"/>
  <c r="CJ23" i="20"/>
  <c r="CP23" i="20"/>
  <c r="DB23" i="20"/>
  <c r="BI25" i="20"/>
  <c r="CS25" i="20"/>
  <c r="AT26" i="20"/>
  <c r="V22" i="20"/>
  <c r="Z22" i="20"/>
  <c r="AH22" i="20"/>
  <c r="AT22" i="20"/>
  <c r="BF22" i="20"/>
  <c r="BR22" i="20"/>
  <c r="CJ22" i="20"/>
  <c r="CP22" i="20"/>
  <c r="AE23" i="20"/>
  <c r="BC23" i="20"/>
  <c r="BO23" i="20"/>
  <c r="CC23" i="20"/>
  <c r="AW25" i="20"/>
  <c r="AH26" i="20"/>
  <c r="BA28" i="20"/>
  <c r="BB28" i="20" s="1"/>
  <c r="AB23" i="20"/>
  <c r="AN23" i="20"/>
  <c r="AZ23" i="20"/>
  <c r="BL23" i="20"/>
  <c r="BX23" i="20"/>
  <c r="CD23" i="20"/>
  <c r="CG26" i="20"/>
  <c r="CC26" i="20"/>
  <c r="BO26" i="20"/>
  <c r="BC26" i="20"/>
  <c r="AQ26" i="20"/>
  <c r="AE26" i="20"/>
  <c r="DA26" i="20"/>
  <c r="CS26" i="20"/>
  <c r="CO26" i="20"/>
  <c r="BU26" i="20"/>
  <c r="BI26" i="20"/>
  <c r="AW26" i="20"/>
  <c r="AK26" i="20"/>
  <c r="Y26" i="20"/>
  <c r="CX26" i="20"/>
  <c r="CD26" i="20"/>
  <c r="BX26" i="20"/>
  <c r="BL26" i="20"/>
  <c r="AZ26" i="20"/>
  <c r="AN26" i="20"/>
  <c r="AB26" i="20"/>
  <c r="V26" i="20"/>
  <c r="BR26" i="20"/>
  <c r="CJ26" i="20"/>
  <c r="CH27" i="20"/>
  <c r="CI27" i="20" s="1"/>
  <c r="AE25" i="20"/>
  <c r="AQ25" i="20"/>
  <c r="BC25" i="20"/>
  <c r="BO25" i="20"/>
  <c r="CC25" i="20"/>
  <c r="CG25" i="20"/>
  <c r="DB27" i="20"/>
  <c r="BC27" i="20"/>
  <c r="CG28" i="20"/>
  <c r="AN28" i="20"/>
  <c r="AB25" i="20"/>
  <c r="AN25" i="20"/>
  <c r="AZ25" i="20"/>
  <c r="BL25" i="20"/>
  <c r="BX25" i="20"/>
  <c r="CD25" i="20"/>
  <c r="CX25" i="20"/>
  <c r="AQ27" i="20"/>
  <c r="AB28" i="20"/>
  <c r="BX28" i="20"/>
  <c r="AF27" i="20"/>
  <c r="AG27" i="20" s="1"/>
  <c r="BL28" i="20"/>
  <c r="CD28" i="20"/>
  <c r="CX28" i="20"/>
  <c r="V25" i="20"/>
  <c r="Z25" i="20"/>
  <c r="AH25" i="20"/>
  <c r="AT25" i="20"/>
  <c r="BF25" i="20"/>
  <c r="BR25" i="20"/>
  <c r="CJ25" i="20"/>
  <c r="CP25" i="20"/>
  <c r="BO27" i="20"/>
  <c r="AB27" i="20"/>
  <c r="AN27" i="20"/>
  <c r="AZ27" i="20"/>
  <c r="BL27" i="20"/>
  <c r="BX27" i="20"/>
  <c r="CD27" i="20"/>
  <c r="CX27" i="20"/>
  <c r="Y28" i="20"/>
  <c r="AK28" i="20"/>
  <c r="AW28" i="20"/>
  <c r="BI28" i="20"/>
  <c r="BU28" i="20"/>
  <c r="CO28" i="20"/>
  <c r="CS28" i="20"/>
  <c r="DA28" i="20"/>
  <c r="Y27" i="20"/>
  <c r="AK27" i="20"/>
  <c r="AW27" i="20"/>
  <c r="BI27" i="20"/>
  <c r="BU27" i="20"/>
  <c r="CO27" i="20"/>
  <c r="CS27" i="20"/>
  <c r="DA27" i="20"/>
  <c r="V28" i="20"/>
  <c r="Z28" i="20"/>
  <c r="AH28" i="20"/>
  <c r="AT28" i="20"/>
  <c r="BF28" i="20"/>
  <c r="BR28" i="20"/>
  <c r="CJ28" i="20"/>
  <c r="CP28" i="20"/>
  <c r="DB28" i="20"/>
  <c r="V27" i="20"/>
  <c r="Z27" i="20"/>
  <c r="AH27" i="20"/>
  <c r="AT27" i="20"/>
  <c r="BF27" i="20"/>
  <c r="BR27" i="20"/>
  <c r="CJ27" i="20"/>
  <c r="CP27" i="20"/>
  <c r="AE28" i="20"/>
  <c r="AQ28" i="20"/>
  <c r="BC28" i="20"/>
  <c r="BO28" i="20"/>
  <c r="CC28" i="20"/>
  <c r="BA11" i="20" l="1"/>
  <c r="CX2" i="20"/>
  <c r="DD11" i="20"/>
  <c r="AA11" i="19"/>
  <c r="DD16" i="20"/>
  <c r="AS23" i="20"/>
  <c r="CR19" i="20"/>
  <c r="CI23" i="20"/>
  <c r="BB15" i="20"/>
  <c r="CQ21" i="20"/>
  <c r="CR21" i="20" s="1"/>
  <c r="DB2" i="20"/>
  <c r="AL27" i="20"/>
  <c r="AM27" i="20" s="1"/>
  <c r="AL28" i="20"/>
  <c r="AM28" i="20" s="1"/>
  <c r="BY27" i="20"/>
  <c r="BZ27" i="20" s="1"/>
  <c r="AC27" i="20"/>
  <c r="AD27" i="20" s="1"/>
  <c r="BA25" i="20"/>
  <c r="BB25" i="20" s="1"/>
  <c r="CH28" i="20"/>
  <c r="CI28" i="20" s="1"/>
  <c r="BP28" i="20"/>
  <c r="BQ28" i="20" s="1"/>
  <c r="DC28" i="20"/>
  <c r="DD28" i="20" s="1"/>
  <c r="W28" i="20"/>
  <c r="X28" i="20" s="1"/>
  <c r="BV27" i="20"/>
  <c r="BW27" i="20" s="1"/>
  <c r="BV28" i="20"/>
  <c r="BW28" i="20" s="1"/>
  <c r="BM27" i="20"/>
  <c r="BN27" i="20" s="1"/>
  <c r="BP27" i="20"/>
  <c r="BQ27" i="20" s="1"/>
  <c r="BS25" i="20"/>
  <c r="BT25" i="20" s="1"/>
  <c r="CE25" i="20"/>
  <c r="CF25" i="20" s="1"/>
  <c r="CK26" i="20"/>
  <c r="CL26" i="20" s="1"/>
  <c r="CE26" i="20"/>
  <c r="CF26" i="20" s="1"/>
  <c r="AO23" i="20"/>
  <c r="AP23" i="20" s="1"/>
  <c r="CQ22" i="20"/>
  <c r="CR22" i="20" s="1"/>
  <c r="AF24" i="20"/>
  <c r="AG24" i="20" s="1"/>
  <c r="AL24" i="20"/>
  <c r="AM24" i="20" s="1"/>
  <c r="BG20" i="20"/>
  <c r="BH20" i="20" s="1"/>
  <c r="BG16" i="20"/>
  <c r="BH16" i="20" s="1"/>
  <c r="AF21" i="20"/>
  <c r="AG21" i="20" s="1"/>
  <c r="CK19" i="20"/>
  <c r="CL19" i="20" s="1"/>
  <c r="BG18" i="20"/>
  <c r="BH18" i="20" s="1"/>
  <c r="BV17" i="20"/>
  <c r="BW17" i="20" s="1"/>
  <c r="CH16" i="20"/>
  <c r="CI16" i="20" s="1"/>
  <c r="W21" i="20"/>
  <c r="X21" i="20" s="1"/>
  <c r="AC21" i="20"/>
  <c r="AD21" i="20" s="1"/>
  <c r="BY21" i="20"/>
  <c r="BZ21" i="20" s="1"/>
  <c r="BJ21" i="20"/>
  <c r="BK21" i="20" s="1"/>
  <c r="AL20" i="20"/>
  <c r="AM20" i="20" s="1"/>
  <c r="AC22" i="20"/>
  <c r="AD22" i="20" s="1"/>
  <c r="AF20" i="20"/>
  <c r="AG20" i="20" s="1"/>
  <c r="AO19" i="20"/>
  <c r="AP19" i="20" s="1"/>
  <c r="BD18" i="20"/>
  <c r="BE18" i="20" s="1"/>
  <c r="BY17" i="20"/>
  <c r="BZ17" i="20" s="1"/>
  <c r="W17" i="20"/>
  <c r="X17" i="20" s="1"/>
  <c r="BP17" i="20"/>
  <c r="BQ17" i="20" s="1"/>
  <c r="BD22" i="20"/>
  <c r="BE22" i="20" s="1"/>
  <c r="BS21" i="20"/>
  <c r="BT21" i="20" s="1"/>
  <c r="CH20" i="20"/>
  <c r="CI20" i="20" s="1"/>
  <c r="DC19" i="20"/>
  <c r="DD19" i="20" s="1"/>
  <c r="AI19" i="20"/>
  <c r="AJ19" i="20" s="1"/>
  <c r="BS18" i="20"/>
  <c r="BT18" i="20" s="1"/>
  <c r="AC18" i="20"/>
  <c r="AD18" i="20" s="1"/>
  <c r="BY18" i="20"/>
  <c r="BZ18" i="20" s="1"/>
  <c r="CE17" i="20"/>
  <c r="CF17" i="20" s="1"/>
  <c r="W15" i="20"/>
  <c r="X15" i="20" s="1"/>
  <c r="BY15" i="20"/>
  <c r="BZ15" i="20" s="1"/>
  <c r="AX15" i="20"/>
  <c r="AY15" i="20" s="1"/>
  <c r="CT15" i="20"/>
  <c r="CU15" i="20" s="1"/>
  <c r="AL14" i="20"/>
  <c r="AM14" i="20" s="1"/>
  <c r="AL13" i="20"/>
  <c r="AM13" i="20" s="1"/>
  <c r="BM12" i="20"/>
  <c r="BN12" i="20" s="1"/>
  <c r="CC2" i="20"/>
  <c r="AE2" i="20"/>
  <c r="AF11" i="20"/>
  <c r="AC13" i="20"/>
  <c r="AD13" i="20" s="1"/>
  <c r="BY13" i="20"/>
  <c r="BZ13" i="20" s="1"/>
  <c r="BM16" i="20"/>
  <c r="BN16" i="20" s="1"/>
  <c r="CH13" i="20"/>
  <c r="CI13" i="20" s="1"/>
  <c r="Z13" i="20"/>
  <c r="BD12" i="20"/>
  <c r="BE12" i="20" s="1"/>
  <c r="CJ2" i="20"/>
  <c r="CK11" i="20"/>
  <c r="AH2" i="20"/>
  <c r="AI11" i="20"/>
  <c r="CQ15" i="20"/>
  <c r="CR15" i="20" s="1"/>
  <c r="BD14" i="20"/>
  <c r="BE14" i="20" s="1"/>
  <c r="BJ13" i="20"/>
  <c r="BK13" i="20" s="1"/>
  <c r="CQ12" i="20"/>
  <c r="CR12" i="20" s="1"/>
  <c r="AU12" i="20"/>
  <c r="AV12" i="20" s="1"/>
  <c r="BU2" i="20"/>
  <c r="BV11" i="20"/>
  <c r="AF14" i="20"/>
  <c r="AG14" i="20" s="1"/>
  <c r="DA2" i="20"/>
  <c r="AX12" i="20"/>
  <c r="AY12" i="20" s="1"/>
  <c r="BJ12" i="20"/>
  <c r="BK12" i="20" s="1"/>
  <c r="Z12" i="20"/>
  <c r="CQ27" i="20"/>
  <c r="CR27" i="20" s="1"/>
  <c r="AU27" i="20"/>
  <c r="AV27" i="20" s="1"/>
  <c r="BG28" i="20"/>
  <c r="BH28" i="20" s="1"/>
  <c r="BM28" i="20"/>
  <c r="BN28" i="20" s="1"/>
  <c r="AC28" i="20"/>
  <c r="AD28" i="20" s="1"/>
  <c r="AF25" i="20"/>
  <c r="AG25" i="20" s="1"/>
  <c r="AX26" i="20"/>
  <c r="AY26" i="20" s="1"/>
  <c r="BD26" i="20"/>
  <c r="BE26" i="20" s="1"/>
  <c r="AU22" i="20"/>
  <c r="AV22" i="20" s="1"/>
  <c r="BJ25" i="20"/>
  <c r="BK25" i="20" s="1"/>
  <c r="BA24" i="20"/>
  <c r="BB24" i="20" s="1"/>
  <c r="CQ24" i="20"/>
  <c r="CR24" i="20" s="1"/>
  <c r="W20" i="20"/>
  <c r="X20" i="20" s="1"/>
  <c r="AF22" i="20"/>
  <c r="AG22" i="20" s="1"/>
  <c r="AX19" i="20"/>
  <c r="AY19" i="20" s="1"/>
  <c r="CT19" i="20"/>
  <c r="CU19" i="20" s="1"/>
  <c r="AR14" i="20"/>
  <c r="AS14" i="20" s="1"/>
  <c r="AI27" i="20"/>
  <c r="AJ27" i="20" s="1"/>
  <c r="BJ27" i="20"/>
  <c r="BK27" i="20" s="1"/>
  <c r="W25" i="20"/>
  <c r="AA25" i="20" s="1"/>
  <c r="AR27" i="20"/>
  <c r="AS27" i="20" s="1"/>
  <c r="AC25" i="20"/>
  <c r="AD25" i="20" s="1"/>
  <c r="DC27" i="20"/>
  <c r="DD27" i="20" s="1"/>
  <c r="BP25" i="20"/>
  <c r="BQ25" i="20" s="1"/>
  <c r="BA26" i="20"/>
  <c r="BB26" i="20" s="1"/>
  <c r="BJ26" i="20"/>
  <c r="BK26" i="20" s="1"/>
  <c r="BP26" i="20"/>
  <c r="BQ26" i="20" s="1"/>
  <c r="BY23" i="20"/>
  <c r="BZ23" i="20" s="1"/>
  <c r="AC23" i="20"/>
  <c r="AD23" i="20" s="1"/>
  <c r="BP23" i="20"/>
  <c r="BQ23" i="20" s="1"/>
  <c r="CK22" i="20"/>
  <c r="CL22" i="20" s="1"/>
  <c r="AI22" i="20"/>
  <c r="AJ22" i="20" s="1"/>
  <c r="DC23" i="20"/>
  <c r="DD23" i="20" s="1"/>
  <c r="BG23" i="20"/>
  <c r="BH23" i="20" s="1"/>
  <c r="W23" i="20"/>
  <c r="X23" i="20" s="1"/>
  <c r="BV22" i="20"/>
  <c r="BW22" i="20" s="1"/>
  <c r="AR24" i="20"/>
  <c r="AS24" i="20" s="1"/>
  <c r="DC24" i="20"/>
  <c r="DD24" i="20" s="1"/>
  <c r="BM24" i="20"/>
  <c r="BN24" i="20" s="1"/>
  <c r="AX24" i="20"/>
  <c r="AY24" i="20" s="1"/>
  <c r="BV24" i="20"/>
  <c r="BW24" i="20" s="1"/>
  <c r="CQ20" i="20"/>
  <c r="CR20" i="20" s="1"/>
  <c r="AU20" i="20"/>
  <c r="AV20" i="20" s="1"/>
  <c r="CQ16" i="20"/>
  <c r="CR16" i="20" s="1"/>
  <c r="AU16" i="20"/>
  <c r="AV16" i="20" s="1"/>
  <c r="DC21" i="20"/>
  <c r="DD21" i="20" s="1"/>
  <c r="AA21" i="20"/>
  <c r="AC20" i="20"/>
  <c r="AD20" i="20" s="1"/>
  <c r="CE19" i="20"/>
  <c r="CF19" i="20" s="1"/>
  <c r="W19" i="20"/>
  <c r="X19" i="20" s="1"/>
  <c r="BJ19" i="20"/>
  <c r="BK19" i="20" s="1"/>
  <c r="AL18" i="20"/>
  <c r="AM18" i="20" s="1"/>
  <c r="BA17" i="20"/>
  <c r="BB17" i="20" s="1"/>
  <c r="BP16" i="20"/>
  <c r="BQ16" i="20" s="1"/>
  <c r="CK14" i="20"/>
  <c r="CL14" i="20" s="1"/>
  <c r="W14" i="20"/>
  <c r="X14" i="20" s="1"/>
  <c r="BM14" i="20"/>
  <c r="BN14" i="20" s="1"/>
  <c r="CK21" i="20"/>
  <c r="CL21" i="20" s="1"/>
  <c r="AI21" i="20"/>
  <c r="AJ21" i="20" s="1"/>
  <c r="AO21" i="20"/>
  <c r="AP21" i="20" s="1"/>
  <c r="CE21" i="20"/>
  <c r="CF21" i="20" s="1"/>
  <c r="BV21" i="20"/>
  <c r="BW21" i="20" s="1"/>
  <c r="CE20" i="20"/>
  <c r="CF20" i="20" s="1"/>
  <c r="BA22" i="20"/>
  <c r="BB22" i="20" s="1"/>
  <c r="DC18" i="20"/>
  <c r="DD18" i="20" s="1"/>
  <c r="AI18" i="20"/>
  <c r="AJ18" i="20" s="1"/>
  <c r="BS17" i="20"/>
  <c r="BT17" i="20" s="1"/>
  <c r="AF17" i="20"/>
  <c r="AG17" i="20" s="1"/>
  <c r="AR22" i="20"/>
  <c r="AS22" i="20" s="1"/>
  <c r="BG21" i="20"/>
  <c r="BH21" i="20" s="1"/>
  <c r="BP20" i="20"/>
  <c r="BQ20" i="20" s="1"/>
  <c r="AC19" i="20"/>
  <c r="AD19" i="20" s="1"/>
  <c r="AX18" i="20"/>
  <c r="AY18" i="20" s="1"/>
  <c r="AO18" i="20"/>
  <c r="AP18" i="20" s="1"/>
  <c r="CE18" i="20"/>
  <c r="CF18" i="20" s="1"/>
  <c r="BM17" i="20"/>
  <c r="BN17" i="20" s="1"/>
  <c r="BM15" i="20"/>
  <c r="BN15" i="20" s="1"/>
  <c r="AC15" i="20"/>
  <c r="AD15" i="20" s="1"/>
  <c r="DC15" i="20"/>
  <c r="DD15" i="20" s="1"/>
  <c r="BJ15" i="20"/>
  <c r="BK15" i="20" s="1"/>
  <c r="CQ13" i="20"/>
  <c r="CR13" i="20" s="1"/>
  <c r="AF13" i="20"/>
  <c r="AG13" i="20" s="1"/>
  <c r="BA12" i="20"/>
  <c r="BB12" i="20" s="1"/>
  <c r="BO2" i="20"/>
  <c r="BP11" i="20"/>
  <c r="CK13" i="20"/>
  <c r="CL13" i="20" s="1"/>
  <c r="AO13" i="20"/>
  <c r="AP13" i="20" s="1"/>
  <c r="CE13" i="20"/>
  <c r="CF13" i="20" s="1"/>
  <c r="AX16" i="20"/>
  <c r="AY16" i="20" s="1"/>
  <c r="CE16" i="20"/>
  <c r="CF16" i="20" s="1"/>
  <c r="BV13" i="20"/>
  <c r="BW13" i="20" s="1"/>
  <c r="CH12" i="20"/>
  <c r="CI12" i="20" s="1"/>
  <c r="AR12" i="20"/>
  <c r="AS12" i="20" s="1"/>
  <c r="BR2" i="20"/>
  <c r="BS11" i="20"/>
  <c r="V2" i="20"/>
  <c r="W11" i="20"/>
  <c r="CH15" i="20"/>
  <c r="CI15" i="20" s="1"/>
  <c r="AO15" i="20"/>
  <c r="AP15" i="20" s="1"/>
  <c r="BD13" i="20"/>
  <c r="BE13" i="20" s="1"/>
  <c r="CK12" i="20"/>
  <c r="CL12" i="20" s="1"/>
  <c r="AI12" i="20"/>
  <c r="AJ12" i="20" s="1"/>
  <c r="AW2" i="20"/>
  <c r="AX11" i="20"/>
  <c r="AR13" i="20"/>
  <c r="AS13" i="20" s="1"/>
  <c r="DC14" i="20"/>
  <c r="DD14" i="20" s="1"/>
  <c r="CO2" i="20"/>
  <c r="CD2" i="20"/>
  <c r="CE11" i="20"/>
  <c r="BB11" i="20"/>
  <c r="BX2" i="20"/>
  <c r="BY11" i="20"/>
  <c r="CK25" i="20"/>
  <c r="CL25" i="20" s="1"/>
  <c r="AO25" i="20"/>
  <c r="AP25" i="20" s="1"/>
  <c r="BD27" i="20"/>
  <c r="BE27" i="20" s="1"/>
  <c r="AO26" i="20"/>
  <c r="AP26" i="20" s="1"/>
  <c r="CT26" i="20"/>
  <c r="CU26" i="20" s="1"/>
  <c r="CE23" i="20"/>
  <c r="CF23" i="20" s="1"/>
  <c r="BS23" i="20"/>
  <c r="BT23" i="20" s="1"/>
  <c r="AL22" i="20"/>
  <c r="AM22" i="20" s="1"/>
  <c r="BY24" i="20"/>
  <c r="BZ24" i="20" s="1"/>
  <c r="AX20" i="20"/>
  <c r="AY20" i="20" s="1"/>
  <c r="AR19" i="20"/>
  <c r="AS19" i="20" s="1"/>
  <c r="BA14" i="20"/>
  <c r="BB14" i="20" s="1"/>
  <c r="BD28" i="20"/>
  <c r="BE28" i="20" s="1"/>
  <c r="CK27" i="20"/>
  <c r="CL27" i="20" s="1"/>
  <c r="CQ28" i="20"/>
  <c r="CR28" i="20" s="1"/>
  <c r="AU28" i="20"/>
  <c r="AV28" i="20" s="1"/>
  <c r="BJ28" i="20"/>
  <c r="BK28" i="20" s="1"/>
  <c r="BA27" i="20"/>
  <c r="BB27" i="20" s="1"/>
  <c r="BG25" i="20"/>
  <c r="BH25" i="20" s="1"/>
  <c r="BY25" i="20"/>
  <c r="BZ25" i="20" s="1"/>
  <c r="BS26" i="20"/>
  <c r="BT26" i="20" s="1"/>
  <c r="AR28" i="20"/>
  <c r="AS28" i="20" s="1"/>
  <c r="BS27" i="20"/>
  <c r="BT27" i="20" s="1"/>
  <c r="CK28" i="20"/>
  <c r="CL28" i="20" s="1"/>
  <c r="AI28" i="20"/>
  <c r="AJ28" i="20" s="1"/>
  <c r="CT27" i="20"/>
  <c r="CU27" i="20" s="1"/>
  <c r="AX27" i="20"/>
  <c r="AY27" i="20" s="1"/>
  <c r="CT28" i="20"/>
  <c r="CU28" i="20" s="1"/>
  <c r="AX28" i="20"/>
  <c r="AY28" i="20" s="1"/>
  <c r="CE27" i="20"/>
  <c r="CF27" i="20" s="1"/>
  <c r="AO27" i="20"/>
  <c r="AP27" i="20" s="1"/>
  <c r="CQ25" i="20"/>
  <c r="CR25" i="20" s="1"/>
  <c r="AU25" i="20"/>
  <c r="AV25" i="20" s="1"/>
  <c r="BM25" i="20"/>
  <c r="BN25" i="20" s="1"/>
  <c r="AO28" i="20"/>
  <c r="AP28" i="20" s="1"/>
  <c r="BD25" i="20"/>
  <c r="BE25" i="20" s="1"/>
  <c r="W26" i="20"/>
  <c r="X26" i="20" s="1"/>
  <c r="BM26" i="20"/>
  <c r="BN26" i="20" s="1"/>
  <c r="BV26" i="20"/>
  <c r="BW26" i="20" s="1"/>
  <c r="AF26" i="20"/>
  <c r="AG26" i="20" s="1"/>
  <c r="BM23" i="20"/>
  <c r="BN23" i="20" s="1"/>
  <c r="AI26" i="20"/>
  <c r="AJ26" i="20" s="1"/>
  <c r="BD23" i="20"/>
  <c r="BE23" i="20" s="1"/>
  <c r="BS22" i="20"/>
  <c r="BT22" i="20" s="1"/>
  <c r="AU26" i="20"/>
  <c r="AV26" i="20" s="1"/>
  <c r="CQ23" i="20"/>
  <c r="CR23" i="20" s="1"/>
  <c r="AU23" i="20"/>
  <c r="AV23" i="20" s="1"/>
  <c r="BJ22" i="20"/>
  <c r="BK22" i="20" s="1"/>
  <c r="BS24" i="20"/>
  <c r="BT24" i="20" s="1"/>
  <c r="BD24" i="20"/>
  <c r="BE24" i="20" s="1"/>
  <c r="AC24" i="20"/>
  <c r="AD24" i="20" s="1"/>
  <c r="CH24" i="20"/>
  <c r="CI24" i="20" s="1"/>
  <c r="BJ24" i="20"/>
  <c r="BK24" i="20" s="1"/>
  <c r="CK20" i="20"/>
  <c r="CL20" i="20" s="1"/>
  <c r="AI20" i="20"/>
  <c r="AJ20" i="20" s="1"/>
  <c r="CK16" i="20"/>
  <c r="CL16" i="20" s="1"/>
  <c r="AI16" i="20"/>
  <c r="AJ16" i="20" s="1"/>
  <c r="BY22" i="20"/>
  <c r="BZ22" i="20" s="1"/>
  <c r="BD21" i="20"/>
  <c r="BE21" i="20" s="1"/>
  <c r="BY20" i="20"/>
  <c r="BZ20" i="20" s="1"/>
  <c r="DC20" i="20"/>
  <c r="DD20" i="20" s="1"/>
  <c r="BS19" i="20"/>
  <c r="BT19" i="20" s="1"/>
  <c r="Z19" i="20"/>
  <c r="BV19" i="20"/>
  <c r="BW19" i="20" s="1"/>
  <c r="CQ18" i="20"/>
  <c r="CR18" i="20" s="1"/>
  <c r="AF18" i="20"/>
  <c r="AG18" i="20" s="1"/>
  <c r="AU17" i="20"/>
  <c r="AV17" i="20" s="1"/>
  <c r="BJ16" i="20"/>
  <c r="BK16" i="20" s="1"/>
  <c r="BS14" i="20"/>
  <c r="BT14" i="20" s="1"/>
  <c r="AC14" i="20"/>
  <c r="AD14" i="20" s="1"/>
  <c r="BY14" i="20"/>
  <c r="BZ14" i="20" s="1"/>
  <c r="AR21" i="20"/>
  <c r="AS21" i="20" s="1"/>
  <c r="BP21" i="20"/>
  <c r="BQ21" i="20" s="1"/>
  <c r="BA21" i="20"/>
  <c r="BB21" i="20" s="1"/>
  <c r="BM20" i="20"/>
  <c r="BN20" i="20" s="1"/>
  <c r="BV20" i="20"/>
  <c r="BW20" i="20" s="1"/>
  <c r="BP19" i="20"/>
  <c r="BQ19" i="20" s="1"/>
  <c r="CT18" i="20"/>
  <c r="CU18" i="20" s="1"/>
  <c r="AX17" i="20"/>
  <c r="AY17" i="20" s="1"/>
  <c r="AR17" i="20"/>
  <c r="AS17" i="20" s="1"/>
  <c r="CH17" i="20"/>
  <c r="CI17" i="20" s="1"/>
  <c r="CE22" i="20"/>
  <c r="CF22" i="20" s="1"/>
  <c r="DC22" i="20"/>
  <c r="DD22" i="20" s="1"/>
  <c r="BJ20" i="20"/>
  <c r="BK20" i="20" s="1"/>
  <c r="BY19" i="20"/>
  <c r="BZ19" i="20" s="1"/>
  <c r="AR18" i="20"/>
  <c r="AS18" i="20" s="1"/>
  <c r="BA18" i="20"/>
  <c r="BB18" i="20" s="1"/>
  <c r="BG17" i="20"/>
  <c r="BH17" i="20" s="1"/>
  <c r="AF16" i="20"/>
  <c r="AG16" i="20" s="1"/>
  <c r="BG15" i="20"/>
  <c r="BH15" i="20" s="1"/>
  <c r="AI15" i="20"/>
  <c r="AJ15" i="20" s="1"/>
  <c r="Z15" i="20"/>
  <c r="AA15" i="20" s="1"/>
  <c r="BV15" i="20"/>
  <c r="BW15" i="20" s="1"/>
  <c r="BV14" i="20"/>
  <c r="BW14" i="20" s="1"/>
  <c r="CE12" i="20"/>
  <c r="CF12" i="20" s="1"/>
  <c r="AO12" i="20"/>
  <c r="AP12" i="20" s="1"/>
  <c r="BC2" i="20"/>
  <c r="BD11" i="20"/>
  <c r="BS13" i="20"/>
  <c r="BT13" i="20" s="1"/>
  <c r="BA13" i="20"/>
  <c r="BB13" i="20" s="1"/>
  <c r="AC16" i="20"/>
  <c r="AD16" i="20" s="1"/>
  <c r="AL16" i="20"/>
  <c r="AM16" i="20" s="1"/>
  <c r="BP13" i="20"/>
  <c r="BQ13" i="20" s="1"/>
  <c r="AF12" i="20"/>
  <c r="AG12" i="20" s="1"/>
  <c r="BF2" i="20"/>
  <c r="BG11" i="20"/>
  <c r="DC13" i="20"/>
  <c r="DD13" i="20" s="1"/>
  <c r="AI13" i="20"/>
  <c r="AJ13" i="20" s="1"/>
  <c r="BS12" i="20"/>
  <c r="BT12" i="20" s="1"/>
  <c r="W12" i="20"/>
  <c r="X12" i="20" s="1"/>
  <c r="Y2" i="20"/>
  <c r="Z11" i="20"/>
  <c r="W13" i="20"/>
  <c r="X13" i="20" s="1"/>
  <c r="CH14" i="20"/>
  <c r="CI14" i="20" s="1"/>
  <c r="BI2" i="20"/>
  <c r="BJ11" i="20"/>
  <c r="BP14" i="20"/>
  <c r="BQ14" i="20" s="1"/>
  <c r="BL2" i="20"/>
  <c r="BM11" i="20"/>
  <c r="AZ2" i="20"/>
  <c r="AB2" i="20"/>
  <c r="AC11" i="20"/>
  <c r="AN2" i="20"/>
  <c r="AO11" i="20"/>
  <c r="AL12" i="20"/>
  <c r="AM12" i="20" s="1"/>
  <c r="CT12" i="20"/>
  <c r="CU12" i="20" s="1"/>
  <c r="AF28" i="20"/>
  <c r="AG28" i="20" s="1"/>
  <c r="BG27" i="20"/>
  <c r="BH27" i="20" s="1"/>
  <c r="W27" i="20"/>
  <c r="AA27" i="20" s="1"/>
  <c r="BS28" i="20"/>
  <c r="BT28" i="20" s="1"/>
  <c r="AI25" i="20"/>
  <c r="AJ25" i="20" s="1"/>
  <c r="CE28" i="20"/>
  <c r="CF28" i="20" s="1"/>
  <c r="BY28" i="20"/>
  <c r="BZ28" i="20" s="1"/>
  <c r="CH25" i="20"/>
  <c r="CI25" i="20" s="1"/>
  <c r="AR25" i="20"/>
  <c r="AS25" i="20" s="1"/>
  <c r="AC26" i="20"/>
  <c r="AD26" i="20" s="1"/>
  <c r="BY26" i="20"/>
  <c r="BZ26" i="20" s="1"/>
  <c r="AL26" i="20"/>
  <c r="AM26" i="20" s="1"/>
  <c r="AR26" i="20"/>
  <c r="AS26" i="20" s="1"/>
  <c r="CH26" i="20"/>
  <c r="CI26" i="20" s="1"/>
  <c r="BA23" i="20"/>
  <c r="BB23" i="20" s="1"/>
  <c r="AX25" i="20"/>
  <c r="AY25" i="20" s="1"/>
  <c r="AF23" i="20"/>
  <c r="AG23" i="20" s="1"/>
  <c r="BG22" i="20"/>
  <c r="BH22" i="20" s="1"/>
  <c r="W22" i="20"/>
  <c r="AA22" i="20" s="1"/>
  <c r="CT25" i="20"/>
  <c r="CU25" i="20" s="1"/>
  <c r="CK23" i="20"/>
  <c r="CL23" i="20" s="1"/>
  <c r="AI23" i="20"/>
  <c r="AJ23" i="20" s="1"/>
  <c r="CT22" i="20"/>
  <c r="CU22" i="20" s="1"/>
  <c r="AX22" i="20"/>
  <c r="AY22" i="20" s="1"/>
  <c r="W24" i="20"/>
  <c r="X24" i="20" s="1"/>
  <c r="BP24" i="20"/>
  <c r="BQ24" i="20" s="1"/>
  <c r="AO24" i="20"/>
  <c r="AP24" i="20" s="1"/>
  <c r="CT24" i="20"/>
  <c r="CU24" i="20" s="1"/>
  <c r="BS20" i="20"/>
  <c r="BT20" i="20" s="1"/>
  <c r="BS16" i="20"/>
  <c r="BT16" i="20" s="1"/>
  <c r="W16" i="20"/>
  <c r="X16" i="20" s="1"/>
  <c r="AO22" i="20"/>
  <c r="AP22" i="20" s="1"/>
  <c r="AU21" i="20"/>
  <c r="AV21" i="20" s="1"/>
  <c r="BD20" i="20"/>
  <c r="BE20" i="20" s="1"/>
  <c r="BM19" i="20"/>
  <c r="BN19" i="20" s="1"/>
  <c r="AL19" i="20"/>
  <c r="AM19" i="20" s="1"/>
  <c r="Z17" i="20"/>
  <c r="AA17" i="20" s="1"/>
  <c r="AO16" i="20"/>
  <c r="AP16" i="20" s="1"/>
  <c r="AX14" i="20"/>
  <c r="AY14" i="20" s="1"/>
  <c r="AO14" i="20"/>
  <c r="AP14" i="20" s="1"/>
  <c r="CE14" i="20"/>
  <c r="CF14" i="20" s="1"/>
  <c r="AL21" i="20"/>
  <c r="AM21" i="20" s="1"/>
  <c r="CH21" i="20"/>
  <c r="CI21" i="20" s="1"/>
  <c r="BM21" i="20"/>
  <c r="BN21" i="20" s="1"/>
  <c r="AX21" i="20"/>
  <c r="AY21" i="20" s="1"/>
  <c r="CT21" i="20"/>
  <c r="CU21" i="20" s="1"/>
  <c r="AR20" i="20"/>
  <c r="AS20" i="20" s="1"/>
  <c r="BP22" i="20"/>
  <c r="BQ22" i="20" s="1"/>
  <c r="CH22" i="20"/>
  <c r="CI22" i="20" s="1"/>
  <c r="BA20" i="20"/>
  <c r="BB20" i="20" s="1"/>
  <c r="AU19" i="20"/>
  <c r="AV19" i="20" s="1"/>
  <c r="BJ18" i="20"/>
  <c r="BK18" i="20" s="1"/>
  <c r="CK17" i="20"/>
  <c r="CL17" i="20" s="1"/>
  <c r="AC17" i="20"/>
  <c r="AD17" i="20" s="1"/>
  <c r="BD17" i="20"/>
  <c r="BE17" i="20" s="1"/>
  <c r="BM22" i="20"/>
  <c r="BN22" i="20" s="1"/>
  <c r="CT20" i="20"/>
  <c r="CU20" i="20" s="1"/>
  <c r="AO20" i="20"/>
  <c r="AP20" i="20" s="1"/>
  <c r="BD19" i="20"/>
  <c r="BE19" i="20" s="1"/>
  <c r="CK18" i="20"/>
  <c r="CL18" i="20" s="1"/>
  <c r="W18" i="20"/>
  <c r="X18" i="20" s="1"/>
  <c r="BM18" i="20"/>
  <c r="BN18" i="20" s="1"/>
  <c r="CQ17" i="20"/>
  <c r="CR17" i="20" s="1"/>
  <c r="AL17" i="20"/>
  <c r="AM17" i="20" s="1"/>
  <c r="CK15" i="20"/>
  <c r="CL15" i="20" s="1"/>
  <c r="AR15" i="20"/>
  <c r="AS15" i="20" s="1"/>
  <c r="BD15" i="20"/>
  <c r="BE15" i="20" s="1"/>
  <c r="AL15" i="20"/>
  <c r="AM15" i="20" s="1"/>
  <c r="BG14" i="20"/>
  <c r="BH14" i="20" s="1"/>
  <c r="BG13" i="20"/>
  <c r="BH13" i="20" s="1"/>
  <c r="BY12" i="20"/>
  <c r="BZ12" i="20" s="1"/>
  <c r="AC12" i="20"/>
  <c r="AD12" i="20" s="1"/>
  <c r="AQ2" i="20"/>
  <c r="AR11" i="20"/>
  <c r="AU14" i="20"/>
  <c r="AV14" i="20" s="1"/>
  <c r="AX13" i="20"/>
  <c r="AY13" i="20" s="1"/>
  <c r="BM13" i="20"/>
  <c r="BN13" i="20" s="1"/>
  <c r="BV16" i="20"/>
  <c r="BW16" i="20" s="1"/>
  <c r="AR16" i="20"/>
  <c r="AS16" i="20" s="1"/>
  <c r="CT14" i="20"/>
  <c r="CU14" i="20" s="1"/>
  <c r="AU13" i="20"/>
  <c r="AV13" i="20" s="1"/>
  <c r="BP12" i="20"/>
  <c r="BQ12" i="20" s="1"/>
  <c r="CP2" i="20"/>
  <c r="CQ11" i="20"/>
  <c r="AT2" i="20"/>
  <c r="AU11" i="20"/>
  <c r="CQ14" i="20"/>
  <c r="CR14" i="20" s="1"/>
  <c r="CT13" i="20"/>
  <c r="CU13" i="20" s="1"/>
  <c r="DC12" i="20"/>
  <c r="DD12" i="20" s="1"/>
  <c r="BG12" i="20"/>
  <c r="BH12" i="20" s="1"/>
  <c r="CS2" i="20"/>
  <c r="CT11" i="20"/>
  <c r="AI14" i="20"/>
  <c r="AJ14" i="20" s="1"/>
  <c r="AK2" i="20"/>
  <c r="AL11" i="20"/>
  <c r="BJ14" i="20"/>
  <c r="BK14" i="20" s="1"/>
  <c r="CG2" i="20"/>
  <c r="CH11" i="20"/>
  <c r="BV12" i="20"/>
  <c r="BW12" i="20" s="1"/>
  <c r="AM11" i="20" l="1"/>
  <c r="X11" i="20"/>
  <c r="BQ11" i="20"/>
  <c r="CF11" i="20"/>
  <c r="AP11" i="20"/>
  <c r="BZ11" i="20"/>
  <c r="AY11" i="20"/>
  <c r="AJ11" i="20"/>
  <c r="CH2" i="20"/>
  <c r="BN11" i="20"/>
  <c r="BT11" i="20"/>
  <c r="BW11" i="20"/>
  <c r="CR11" i="20"/>
  <c r="AD11" i="20"/>
  <c r="BD2" i="20"/>
  <c r="CK2" i="20"/>
  <c r="AA11" i="20"/>
  <c r="AA19" i="20"/>
  <c r="AA20" i="20"/>
  <c r="AA28" i="20"/>
  <c r="X27" i="20"/>
  <c r="X22" i="20"/>
  <c r="AA24" i="20"/>
  <c r="AA26" i="20"/>
  <c r="X25" i="20"/>
  <c r="AU2" i="20"/>
  <c r="DD2" i="20"/>
  <c r="AA13" i="20"/>
  <c r="CT2" i="20"/>
  <c r="AR2" i="20"/>
  <c r="AA12" i="20"/>
  <c r="DC2" i="20"/>
  <c r="AC2" i="20"/>
  <c r="BM2" i="20"/>
  <c r="Z2" i="20"/>
  <c r="BG2" i="20"/>
  <c r="BY2" i="20"/>
  <c r="CE2" i="20"/>
  <c r="AX2" i="20"/>
  <c r="AA23" i="20"/>
  <c r="CU11" i="20"/>
  <c r="BJ2" i="20"/>
  <c r="BS2" i="20"/>
  <c r="BA2" i="20"/>
  <c r="AI2" i="20"/>
  <c r="AA16" i="20"/>
  <c r="CI11" i="20"/>
  <c r="AS11" i="20"/>
  <c r="BK11" i="20"/>
  <c r="AF2" i="20"/>
  <c r="AA18" i="20"/>
  <c r="AO2" i="20"/>
  <c r="W2" i="20"/>
  <c r="AL2" i="20"/>
  <c r="AV11" i="20"/>
  <c r="CQ2" i="20"/>
  <c r="BH11" i="20"/>
  <c r="BE11" i="20"/>
  <c r="BB2" i="20"/>
  <c r="BP2" i="20"/>
  <c r="BV2" i="20"/>
  <c r="CL11" i="20"/>
  <c r="AG11" i="20"/>
  <c r="BH2" i="20" l="1"/>
  <c r="CI2" i="20"/>
  <c r="CR2" i="20"/>
  <c r="CF2" i="20"/>
  <c r="AG2" i="20"/>
  <c r="BE2" i="20"/>
  <c r="CU2" i="20"/>
  <c r="BK2" i="20"/>
  <c r="BT2" i="20"/>
  <c r="AJ2" i="20"/>
  <c r="AP2" i="20"/>
  <c r="AV2" i="20"/>
  <c r="AS2" i="20"/>
  <c r="BZ2" i="20"/>
  <c r="BN2" i="20"/>
  <c r="AD2" i="20"/>
  <c r="CL2" i="20"/>
  <c r="AA2" i="20"/>
  <c r="BW2" i="20"/>
  <c r="AY2" i="20"/>
  <c r="BQ2" i="20"/>
  <c r="AM2" i="20"/>
  <c r="X2" i="20"/>
  <c r="E19" i="18"/>
  <c r="E32" i="18"/>
  <c r="E39" i="18"/>
  <c r="E64" i="18"/>
  <c r="E75" i="18"/>
  <c r="E88" i="18"/>
  <c r="E101" i="18"/>
  <c r="E123" i="18"/>
  <c r="E137" i="18"/>
  <c r="E148" i="18"/>
  <c r="E155" i="18"/>
  <c r="E164" i="18"/>
  <c r="E172" i="18"/>
  <c r="E185" i="18"/>
  <c r="E192" i="18"/>
  <c r="E208" i="18"/>
  <c r="E215" i="18"/>
  <c r="E226" i="18"/>
  <c r="E230" i="18"/>
  <c r="E237" i="18"/>
  <c r="E257" i="18"/>
  <c r="E263" i="18"/>
  <c r="E270" i="18"/>
  <c r="E278" i="18"/>
  <c r="E283" i="18"/>
  <c r="E286" i="18"/>
  <c r="E298" i="18"/>
  <c r="F13" i="18"/>
  <c r="E191" i="18"/>
  <c r="E207" i="18"/>
  <c r="E214" i="18"/>
  <c r="E225" i="18"/>
  <c r="E229" i="18"/>
  <c r="E236" i="18"/>
  <c r="E256" i="18"/>
  <c r="E262" i="18"/>
  <c r="E269" i="18"/>
  <c r="E277" i="18"/>
  <c r="E282" i="18"/>
  <c r="E285" i="18"/>
  <c r="E297" i="18"/>
  <c r="E184" i="18"/>
  <c r="E171" i="18"/>
  <c r="E163" i="18"/>
  <c r="E154" i="18"/>
  <c r="E147" i="18"/>
  <c r="E136" i="18"/>
  <c r="E122" i="18"/>
  <c r="E100" i="18"/>
  <c r="E87" i="18"/>
  <c r="E74" i="18"/>
  <c r="E63" i="18"/>
  <c r="E38" i="18"/>
  <c r="E31" i="18"/>
  <c r="E18" i="18"/>
  <c r="E13" i="18"/>
  <c r="E12" i="18"/>
  <c r="F162" i="18"/>
  <c r="F103" i="18" l="1"/>
  <c r="E103" i="18"/>
  <c r="F102" i="18"/>
  <c r="E102" i="18"/>
  <c r="E287" i="18"/>
  <c r="F287" i="18"/>
  <c r="E288" i="18"/>
  <c r="F288" i="18"/>
  <c r="E279" i="18"/>
  <c r="F279" i="18"/>
  <c r="E280" i="18"/>
  <c r="F280" i="18"/>
  <c r="E227" i="18"/>
  <c r="F227" i="18"/>
  <c r="E228" i="18"/>
  <c r="F228" i="18"/>
  <c r="E124" i="18"/>
  <c r="F124" i="18"/>
  <c r="E125" i="18"/>
  <c r="F125" i="18"/>
  <c r="E40" i="18"/>
  <c r="F40" i="18"/>
  <c r="E41" i="18"/>
  <c r="F41" i="18"/>
  <c r="F12" i="18"/>
  <c r="F291" i="18" l="1"/>
  <c r="E291" i="18"/>
  <c r="F290" i="18"/>
  <c r="E290" i="18"/>
  <c r="F289" i="18"/>
  <c r="E289" i="18"/>
  <c r="E284" i="18"/>
  <c r="F284" i="18"/>
  <c r="F250" i="18"/>
  <c r="E250" i="18"/>
  <c r="F249" i="18"/>
  <c r="E249" i="18"/>
  <c r="F252" i="18"/>
  <c r="E252" i="18"/>
  <c r="F251" i="18"/>
  <c r="E251" i="18"/>
  <c r="F248" i="18"/>
  <c r="E248" i="18"/>
  <c r="F219" i="18"/>
  <c r="E219" i="18"/>
  <c r="F218" i="18"/>
  <c r="E218" i="18"/>
  <c r="F217" i="18"/>
  <c r="E217" i="18"/>
  <c r="F209" i="18"/>
  <c r="F210" i="18"/>
  <c r="F211" i="18"/>
  <c r="F212" i="18"/>
  <c r="E209" i="18"/>
  <c r="E210" i="18"/>
  <c r="E211" i="18"/>
  <c r="E212" i="18"/>
  <c r="F199" i="18"/>
  <c r="E199" i="18"/>
  <c r="F198" i="18"/>
  <c r="E198" i="18"/>
  <c r="F197" i="18"/>
  <c r="E197" i="18"/>
  <c r="F196" i="18"/>
  <c r="E196" i="18"/>
  <c r="F195" i="18"/>
  <c r="E195" i="18"/>
  <c r="F194" i="18"/>
  <c r="E194" i="18"/>
  <c r="F193" i="18"/>
  <c r="E193" i="18"/>
  <c r="E200" i="18"/>
  <c r="E201" i="18"/>
  <c r="E202" i="18"/>
  <c r="E203" i="18"/>
  <c r="E204" i="18"/>
  <c r="E205" i="18"/>
  <c r="F200" i="18"/>
  <c r="F201" i="18"/>
  <c r="F202" i="18"/>
  <c r="F203" i="18"/>
  <c r="F204" i="18"/>
  <c r="F205" i="18"/>
  <c r="F176" i="18"/>
  <c r="F177" i="18"/>
  <c r="F178" i="18"/>
  <c r="F179" i="18"/>
  <c r="F180" i="18"/>
  <c r="F181" i="18"/>
  <c r="F182" i="18"/>
  <c r="F183" i="18"/>
  <c r="E175" i="18"/>
  <c r="E176" i="18"/>
  <c r="E177" i="18"/>
  <c r="E178" i="18"/>
  <c r="E179" i="18"/>
  <c r="E180" i="18"/>
  <c r="E181" i="18"/>
  <c r="E182" i="18"/>
  <c r="E183" i="18"/>
  <c r="F175" i="18"/>
  <c r="F174" i="18"/>
  <c r="E174" i="18"/>
  <c r="F158" i="18"/>
  <c r="E158" i="18"/>
  <c r="F157" i="18"/>
  <c r="E157" i="18"/>
  <c r="F141" i="18"/>
  <c r="E141" i="18"/>
  <c r="F140" i="18"/>
  <c r="E140" i="18"/>
  <c r="F139" i="18"/>
  <c r="E139" i="18"/>
  <c r="F127" i="18"/>
  <c r="E127" i="18"/>
  <c r="F126" i="18"/>
  <c r="E126" i="18"/>
  <c r="F130" i="18"/>
  <c r="E130" i="18"/>
  <c r="F129" i="18"/>
  <c r="E129" i="18"/>
  <c r="F128" i="18"/>
  <c r="E128" i="18"/>
  <c r="F106" i="18"/>
  <c r="E106" i="18"/>
  <c r="F105" i="18"/>
  <c r="E105" i="18"/>
  <c r="F104" i="18"/>
  <c r="E104" i="18"/>
  <c r="F112" i="18"/>
  <c r="E112" i="18"/>
  <c r="F111" i="18"/>
  <c r="E111" i="18"/>
  <c r="F110" i="18"/>
  <c r="E110" i="18"/>
  <c r="F109" i="18"/>
  <c r="E109" i="18"/>
  <c r="F108" i="18"/>
  <c r="E108" i="18"/>
  <c r="F107" i="18"/>
  <c r="E107" i="18"/>
  <c r="F116" i="18"/>
  <c r="E116" i="18"/>
  <c r="F115" i="18"/>
  <c r="E115" i="18"/>
  <c r="F114" i="18"/>
  <c r="E114" i="18"/>
  <c r="F113" i="18"/>
  <c r="E113" i="18"/>
  <c r="F91" i="18"/>
  <c r="F92" i="18"/>
  <c r="F93" i="18"/>
  <c r="F94" i="18"/>
  <c r="F95" i="18"/>
  <c r="F96" i="18"/>
  <c r="F97" i="18"/>
  <c r="F98" i="18"/>
  <c r="F99" i="18"/>
  <c r="E91" i="18"/>
  <c r="E92" i="18"/>
  <c r="E93" i="18"/>
  <c r="E94" i="18"/>
  <c r="E95" i="18"/>
  <c r="E96" i="18"/>
  <c r="E97" i="18"/>
  <c r="E98" i="18"/>
  <c r="E99" i="18"/>
  <c r="F90" i="18"/>
  <c r="E90" i="18"/>
  <c r="F78" i="18"/>
  <c r="F79" i="18"/>
  <c r="F80" i="18"/>
  <c r="F81" i="18"/>
  <c r="F82" i="18"/>
  <c r="F83" i="18"/>
  <c r="F84" i="18"/>
  <c r="F85" i="18"/>
  <c r="F86" i="18"/>
  <c r="E78" i="18"/>
  <c r="E79" i="18"/>
  <c r="E80" i="18"/>
  <c r="E81" i="18"/>
  <c r="E82" i="18"/>
  <c r="E83" i="18"/>
  <c r="E84" i="18"/>
  <c r="E85" i="18"/>
  <c r="E86" i="18"/>
  <c r="F71" i="18"/>
  <c r="E71" i="18"/>
  <c r="F70" i="18"/>
  <c r="E70" i="18"/>
  <c r="F69" i="18"/>
  <c r="E69" i="18"/>
  <c r="F60" i="18"/>
  <c r="E60" i="18"/>
  <c r="F42" i="18"/>
  <c r="F43" i="18"/>
  <c r="F44" i="18"/>
  <c r="F45" i="18"/>
  <c r="F46" i="18"/>
  <c r="F47" i="18"/>
  <c r="F48" i="18"/>
  <c r="F49" i="18"/>
  <c r="F50" i="18"/>
  <c r="F51" i="18"/>
  <c r="F52" i="18"/>
  <c r="F53" i="18"/>
  <c r="F54" i="18"/>
  <c r="F55" i="18"/>
  <c r="F56" i="18"/>
  <c r="F57" i="18"/>
  <c r="F58" i="18"/>
  <c r="F59" i="18"/>
  <c r="F61" i="18"/>
  <c r="F62" i="18"/>
  <c r="E42" i="18"/>
  <c r="E43" i="18"/>
  <c r="E44" i="18"/>
  <c r="E45" i="18"/>
  <c r="E46" i="18"/>
  <c r="E47" i="18"/>
  <c r="E48" i="18"/>
  <c r="E49" i="18"/>
  <c r="E50" i="18"/>
  <c r="E51" i="18"/>
  <c r="E52" i="18"/>
  <c r="E53" i="18"/>
  <c r="E54" i="18"/>
  <c r="E55" i="18"/>
  <c r="E56" i="18"/>
  <c r="E57" i="18"/>
  <c r="E58" i="18"/>
  <c r="E59" i="18"/>
  <c r="E61" i="18"/>
  <c r="E62" i="18"/>
  <c r="F22" i="18"/>
  <c r="F23" i="18"/>
  <c r="F24" i="18"/>
  <c r="F25" i="18"/>
  <c r="F26" i="18"/>
  <c r="F27" i="18"/>
  <c r="F28" i="18"/>
  <c r="F29" i="18"/>
  <c r="F30" i="18"/>
  <c r="F33" i="18"/>
  <c r="F34" i="18"/>
  <c r="F35" i="18"/>
  <c r="E22" i="18"/>
  <c r="E23" i="18"/>
  <c r="E24" i="18"/>
  <c r="E25" i="18"/>
  <c r="E26" i="18"/>
  <c r="E27" i="18"/>
  <c r="E28" i="18"/>
  <c r="E29" i="18"/>
  <c r="E30" i="18"/>
  <c r="F36" i="18"/>
  <c r="F37" i="18"/>
  <c r="F65" i="18"/>
  <c r="F66" i="18"/>
  <c r="F67" i="18"/>
  <c r="F68" i="18"/>
  <c r="F72" i="18"/>
  <c r="F73" i="18"/>
  <c r="F76" i="18"/>
  <c r="F77" i="18"/>
  <c r="F89" i="18"/>
  <c r="F117" i="18"/>
  <c r="F118" i="18"/>
  <c r="F119" i="18"/>
  <c r="F120" i="18"/>
  <c r="F121" i="18"/>
  <c r="F131" i="18"/>
  <c r="F132" i="18"/>
  <c r="F133" i="18"/>
  <c r="F134" i="18"/>
  <c r="F135" i="18"/>
  <c r="F138" i="18"/>
  <c r="F142" i="18"/>
  <c r="F143" i="18"/>
  <c r="F144" i="18"/>
  <c r="F145" i="18"/>
  <c r="F146" i="18"/>
  <c r="F149" i="18"/>
  <c r="F150" i="18"/>
  <c r="F151" i="18"/>
  <c r="F152" i="18"/>
  <c r="F153" i="18"/>
  <c r="F156" i="18"/>
  <c r="F159" i="18"/>
  <c r="F160" i="18"/>
  <c r="F161" i="18"/>
  <c r="F165" i="18"/>
  <c r="F166" i="18"/>
  <c r="F167" i="18"/>
  <c r="F168" i="18"/>
  <c r="F169" i="18"/>
  <c r="F170" i="18"/>
  <c r="F173" i="18"/>
  <c r="F186" i="18"/>
  <c r="F187" i="18"/>
  <c r="F188" i="18"/>
  <c r="F189" i="18"/>
  <c r="F190" i="18"/>
  <c r="F206" i="18"/>
  <c r="F213" i="18"/>
  <c r="F216" i="18"/>
  <c r="F220" i="18"/>
  <c r="F221" i="18"/>
  <c r="F222" i="18"/>
  <c r="F223" i="18"/>
  <c r="F224" i="18"/>
  <c r="F231" i="18"/>
  <c r="F232" i="18"/>
  <c r="F233" i="18"/>
  <c r="F234" i="18"/>
  <c r="F235" i="18"/>
  <c r="F238" i="18"/>
  <c r="F239" i="18"/>
  <c r="F240" i="18"/>
  <c r="F241" i="18"/>
  <c r="F247" i="18"/>
  <c r="F253" i="18"/>
  <c r="F254" i="18"/>
  <c r="F255" i="18"/>
  <c r="F258" i="18"/>
  <c r="F259" i="18"/>
  <c r="F260" i="18"/>
  <c r="F261" i="18"/>
  <c r="F264" i="18"/>
  <c r="F265" i="18"/>
  <c r="F266" i="18"/>
  <c r="F267" i="18"/>
  <c r="F268" i="18"/>
  <c r="F271" i="18"/>
  <c r="F272" i="18"/>
  <c r="F273" i="18"/>
  <c r="F274" i="18"/>
  <c r="F275" i="18"/>
  <c r="F276" i="18"/>
  <c r="F281" i="18"/>
  <c r="F292" i="18"/>
  <c r="F293" i="18"/>
  <c r="F294" i="18"/>
  <c r="F295" i="18"/>
  <c r="F296" i="18"/>
  <c r="E21" i="18"/>
  <c r="E33" i="18"/>
  <c r="E34" i="18"/>
  <c r="E35" i="18"/>
  <c r="E36" i="18"/>
  <c r="E37" i="18"/>
  <c r="E65" i="18"/>
  <c r="E66" i="18"/>
  <c r="E67" i="18"/>
  <c r="E68" i="18"/>
  <c r="E72" i="18"/>
  <c r="E73" i="18"/>
  <c r="E76" i="18"/>
  <c r="E77" i="18"/>
  <c r="E89" i="18"/>
  <c r="E117" i="18"/>
  <c r="E118" i="18"/>
  <c r="E119" i="18"/>
  <c r="E120" i="18"/>
  <c r="E121" i="18"/>
  <c r="E131" i="18"/>
  <c r="E132" i="18"/>
  <c r="E133" i="18"/>
  <c r="E134" i="18"/>
  <c r="E135" i="18"/>
  <c r="E138" i="18"/>
  <c r="E142" i="18"/>
  <c r="E143" i="18"/>
  <c r="E144" i="18"/>
  <c r="E145" i="18"/>
  <c r="E146" i="18"/>
  <c r="E149" i="18"/>
  <c r="E150" i="18"/>
  <c r="E151" i="18"/>
  <c r="E152" i="18"/>
  <c r="E153" i="18"/>
  <c r="E156" i="18"/>
  <c r="E159" i="18"/>
  <c r="E160" i="18"/>
  <c r="E161" i="18"/>
  <c r="E162" i="18"/>
  <c r="E165" i="18"/>
  <c r="E166" i="18"/>
  <c r="E167" i="18"/>
  <c r="E168" i="18"/>
  <c r="E169" i="18"/>
  <c r="E170" i="18"/>
  <c r="E173" i="18"/>
  <c r="E186" i="18"/>
  <c r="E187" i="18"/>
  <c r="E188" i="18"/>
  <c r="E189" i="18"/>
  <c r="E190" i="18"/>
  <c r="E206" i="18"/>
  <c r="E213" i="18"/>
  <c r="E216" i="18"/>
  <c r="E220" i="18"/>
  <c r="E221" i="18"/>
  <c r="E222" i="18"/>
  <c r="E223" i="18"/>
  <c r="E224" i="18"/>
  <c r="E231" i="18"/>
  <c r="E232" i="18"/>
  <c r="E233" i="18"/>
  <c r="E234" i="18"/>
  <c r="E235" i="18"/>
  <c r="E238" i="18"/>
  <c r="E239" i="18"/>
  <c r="E240" i="18"/>
  <c r="E241" i="18"/>
  <c r="E247" i="18"/>
  <c r="E253" i="18"/>
  <c r="E254" i="18"/>
  <c r="E255" i="18"/>
  <c r="E258" i="18"/>
  <c r="E259" i="18"/>
  <c r="E260" i="18"/>
  <c r="E261" i="18"/>
  <c r="E264" i="18"/>
  <c r="E265" i="18"/>
  <c r="E266" i="18"/>
  <c r="E267" i="18"/>
  <c r="E268" i="18"/>
  <c r="E271" i="18"/>
  <c r="E272" i="18"/>
  <c r="E273" i="18"/>
  <c r="E274" i="18"/>
  <c r="E275" i="18"/>
  <c r="E276" i="18"/>
  <c r="E281" i="18"/>
  <c r="E292" i="18"/>
  <c r="E293" i="18"/>
  <c r="E294" i="18"/>
  <c r="E295" i="18"/>
  <c r="E296" i="18"/>
  <c r="E17" i="18"/>
  <c r="E16" i="18"/>
  <c r="E15" i="18"/>
  <c r="F17" i="18"/>
  <c r="F16" i="18"/>
  <c r="F15" i="18"/>
  <c r="E7" i="18"/>
  <c r="E8" i="18"/>
  <c r="E10" i="18"/>
  <c r="E11" i="18"/>
  <c r="F9" i="18"/>
  <c r="B24" i="1"/>
  <c r="E5" i="18" l="1"/>
  <c r="E3" i="18"/>
  <c r="CC2" i="19"/>
  <c r="CO2" i="19" l="1"/>
  <c r="CX2" i="19"/>
  <c r="DA2" i="19"/>
  <c r="P32" i="15"/>
  <c r="Q32" i="15"/>
  <c r="P36" i="15"/>
  <c r="Q36" i="15"/>
  <c r="P39" i="15"/>
  <c r="Q39" i="15"/>
  <c r="P40" i="15"/>
  <c r="Q40" i="15"/>
  <c r="AQ2" i="19" l="1"/>
  <c r="AZ2" i="19"/>
  <c r="BO2" i="19"/>
  <c r="BU2" i="19"/>
  <c r="BR2" i="19"/>
  <c r="CP2" i="19"/>
  <c r="V2" i="19"/>
  <c r="CG2" i="19"/>
  <c r="BL2" i="19"/>
  <c r="AK2" i="19"/>
  <c r="AH2" i="19"/>
  <c r="CD2" i="19"/>
  <c r="DB2" i="19"/>
  <c r="AB2" i="19"/>
  <c r="BX2" i="19"/>
  <c r="AW2" i="19"/>
  <c r="AT2" i="19"/>
  <c r="CS2" i="19"/>
  <c r="AE2" i="19"/>
  <c r="AN2" i="19"/>
  <c r="BC2" i="19"/>
  <c r="BI2" i="19"/>
  <c r="BF2" i="19"/>
  <c r="CJ2" i="19"/>
  <c r="Y2" i="19"/>
  <c r="B28" i="1"/>
  <c r="B25" i="1"/>
  <c r="B26" i="1"/>
  <c r="B27" i="1"/>
  <c r="B29" i="1"/>
  <c r="B30" i="1"/>
  <c r="BB2" i="19" l="1"/>
  <c r="BA2" i="19"/>
  <c r="AV2" i="19"/>
  <c r="AU2" i="19"/>
  <c r="AS2" i="19"/>
  <c r="AR2" i="19"/>
  <c r="AG2" i="19"/>
  <c r="AF2" i="19"/>
  <c r="BZ2" i="19"/>
  <c r="BY2" i="19"/>
  <c r="CI2" i="19"/>
  <c r="CH2" i="19"/>
  <c r="AP2" i="19"/>
  <c r="AO2" i="19"/>
  <c r="W2" i="19"/>
  <c r="BH2" i="19"/>
  <c r="BG2" i="19"/>
  <c r="AM2" i="19"/>
  <c r="AL2" i="19"/>
  <c r="BT2" i="19"/>
  <c r="BS2" i="19"/>
  <c r="CR2" i="19"/>
  <c r="CQ2" i="19"/>
  <c r="Z2" i="19"/>
  <c r="AD2" i="19"/>
  <c r="AC2" i="19"/>
  <c r="BQ2" i="19"/>
  <c r="BP2" i="19"/>
  <c r="AY2" i="19"/>
  <c r="AX2" i="19"/>
  <c r="BE2" i="19"/>
  <c r="BD2" i="19"/>
  <c r="BK2" i="19"/>
  <c r="BJ2" i="19"/>
  <c r="CL2" i="19"/>
  <c r="CK2" i="19"/>
  <c r="BW2" i="19"/>
  <c r="BV2" i="19"/>
  <c r="AJ2" i="19"/>
  <c r="AI2" i="19"/>
  <c r="BN2" i="19"/>
  <c r="BM2" i="19"/>
  <c r="CF2" i="19"/>
  <c r="CE2" i="19"/>
  <c r="CU2" i="19"/>
  <c r="CT2" i="19"/>
  <c r="DD2" i="19"/>
  <c r="DC2" i="19"/>
  <c r="E6" i="18"/>
  <c r="F4" i="18"/>
  <c r="F5" i="18"/>
  <c r="F6" i="18"/>
  <c r="F7" i="18"/>
  <c r="F8" i="18"/>
  <c r="F10" i="18"/>
  <c r="F11" i="18"/>
  <c r="F14" i="18"/>
  <c r="F20" i="18"/>
  <c r="F21" i="18"/>
  <c r="F3" i="18"/>
  <c r="E4" i="18"/>
  <c r="E14" i="18"/>
  <c r="E20" i="18"/>
  <c r="X2" i="19" l="1"/>
  <c r="AA2" i="19"/>
  <c r="R14" i="15" s="1"/>
  <c r="V23" i="15" l="1"/>
  <c r="W19" i="15"/>
  <c r="W18" i="15"/>
  <c r="V41" i="15"/>
  <c r="X22" i="15"/>
  <c r="X17" i="15"/>
  <c r="X39" i="15"/>
  <c r="W31" i="15"/>
  <c r="X33" i="15"/>
  <c r="W17" i="15"/>
  <c r="X28" i="15"/>
  <c r="V33" i="15"/>
  <c r="X40" i="15"/>
  <c r="X27" i="15"/>
  <c r="W26" i="15"/>
  <c r="X38" i="15"/>
  <c r="V27" i="15"/>
  <c r="W33" i="15"/>
  <c r="W22" i="15"/>
  <c r="X36" i="15"/>
  <c r="X32" i="15"/>
  <c r="X21" i="15"/>
  <c r="W15" i="15"/>
  <c r="V17" i="15"/>
  <c r="V26" i="15"/>
  <c r="X26" i="15"/>
  <c r="W16" i="15"/>
  <c r="X37" i="15"/>
  <c r="W27" i="15"/>
  <c r="V21" i="15"/>
  <c r="W21" i="15"/>
  <c r="W23" i="15"/>
  <c r="V31" i="15"/>
  <c r="V38" i="15"/>
  <c r="X24" i="15"/>
  <c r="V16" i="15"/>
  <c r="W37" i="15"/>
  <c r="X25" i="15"/>
  <c r="V30" i="15"/>
  <c r="W38" i="15"/>
  <c r="X20" i="15"/>
  <c r="X30" i="15"/>
  <c r="W20" i="15"/>
  <c r="X35" i="15"/>
  <c r="X15" i="15"/>
  <c r="V37" i="15"/>
  <c r="W25" i="15"/>
  <c r="V15" i="15"/>
  <c r="X29" i="15"/>
  <c r="X31" i="15"/>
  <c r="W30" i="15"/>
  <c r="V20" i="15"/>
  <c r="V18" i="15"/>
  <c r="W24" i="15"/>
  <c r="V22" i="15"/>
  <c r="V25" i="15"/>
  <c r="W14" i="15"/>
  <c r="W35" i="15"/>
  <c r="V19" i="15"/>
  <c r="X19" i="15"/>
  <c r="X41" i="15"/>
  <c r="W41" i="15"/>
  <c r="X18" i="15"/>
  <c r="X23" i="15"/>
  <c r="X13" i="15"/>
  <c r="V14" i="15"/>
  <c r="W34" i="15"/>
  <c r="V34" i="15"/>
  <c r="V13" i="15"/>
  <c r="W29" i="15"/>
  <c r="V35" i="15"/>
  <c r="X16" i="15"/>
  <c r="W28" i="15"/>
  <c r="V28" i="15"/>
  <c r="W13" i="15"/>
  <c r="V24" i="15"/>
  <c r="V29" i="15"/>
  <c r="X34" i="15"/>
  <c r="P29" i="15"/>
  <c r="R32" i="15"/>
  <c r="Q14" i="15"/>
  <c r="Q34" i="15"/>
  <c r="R19" i="15"/>
  <c r="P34" i="15"/>
  <c r="Q20" i="15"/>
  <c r="Q31" i="15"/>
  <c r="Q41" i="15"/>
  <c r="P26" i="15"/>
  <c r="Q25" i="15"/>
  <c r="R26" i="15"/>
  <c r="R22" i="15"/>
  <c r="R13" i="15"/>
  <c r="R27" i="15"/>
  <c r="P37" i="15"/>
  <c r="P17" i="15"/>
  <c r="R17" i="15"/>
  <c r="Q21" i="15"/>
  <c r="Q38" i="15"/>
  <c r="Q33" i="15"/>
  <c r="P18" i="15"/>
  <c r="Q22" i="15"/>
  <c r="Q19" i="15"/>
  <c r="R34" i="15"/>
  <c r="Q30" i="15"/>
  <c r="R35" i="15"/>
  <c r="P19" i="15"/>
  <c r="R23" i="15"/>
  <c r="R21" i="15"/>
  <c r="R30" i="15"/>
  <c r="Q28" i="15"/>
  <c r="R24" i="15"/>
  <c r="P35" i="15"/>
  <c r="Q15" i="15"/>
  <c r="P20" i="15"/>
  <c r="P15" i="15"/>
  <c r="R18" i="15"/>
  <c r="R39" i="15"/>
  <c r="R15" i="15"/>
  <c r="P25" i="15"/>
  <c r="Q24" i="15"/>
  <c r="Q26" i="15"/>
  <c r="P41" i="15"/>
  <c r="Q16" i="15"/>
  <c r="R33" i="15"/>
  <c r="Q29" i="15"/>
  <c r="Q18" i="15"/>
  <c r="P22" i="15"/>
  <c r="Q27" i="15"/>
  <c r="Q37" i="15"/>
  <c r="P23" i="15"/>
  <c r="R31" i="15"/>
  <c r="R41" i="15"/>
  <c r="P31" i="15"/>
  <c r="R20" i="15"/>
  <c r="R28" i="15"/>
  <c r="P21" i="15"/>
  <c r="P38" i="15"/>
  <c r="P16" i="15"/>
  <c r="P27" i="15"/>
  <c r="Q13" i="15"/>
  <c r="P24" i="15"/>
  <c r="P28" i="15"/>
  <c r="Q35" i="15"/>
  <c r="P33" i="15"/>
  <c r="R36" i="15"/>
  <c r="R25" i="15"/>
  <c r="R29" i="15"/>
  <c r="R16" i="15"/>
  <c r="Q23" i="15"/>
  <c r="Q17" i="15"/>
  <c r="R40" i="15"/>
  <c r="R37" i="15"/>
  <c r="P14" i="15"/>
  <c r="R38" i="15"/>
  <c r="P30" i="15"/>
  <c r="P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00000000-0006-0000-0100-000001000000}">
      <text>
        <r>
          <rPr>
            <sz val="9"/>
            <color indexed="81"/>
            <rFont val="MS P ゴシック"/>
            <family val="3"/>
            <charset val="128"/>
          </rPr>
          <t>省略等せずに登記簿どおりご記入ください。
例：「（株）」ではなく「株式会社」</t>
        </r>
      </text>
    </comment>
    <comment ref="D6" authorId="0" shapeId="0" xr:uid="{40D48434-2299-41BB-A8C3-7AB1DEFDE898}">
      <text>
        <r>
          <rPr>
            <b/>
            <sz val="18"/>
            <color indexed="81"/>
            <rFont val="MS P ゴシック"/>
            <family val="3"/>
            <charset val="128"/>
          </rPr>
          <t>オンライン申請の場合、提出不要です。</t>
        </r>
      </text>
    </comment>
    <comment ref="D7" authorId="0" shapeId="0" xr:uid="{00000000-0006-0000-0100-000002000000}">
      <text>
        <r>
          <rPr>
            <sz val="9"/>
            <color indexed="81"/>
            <rFont val="MS P ゴシック"/>
            <family val="3"/>
            <charset val="128"/>
          </rPr>
          <t>省略等せずに登記簿どおりご記入ください。
例：「代表取締役社長」ではなく「代表取締役」
また、個人事業主の場合の代表者肩書は「代表者」とご記入ください。</t>
        </r>
      </text>
    </comment>
    <comment ref="K8" authorId="0" shapeId="0" xr:uid="{00000000-0006-0000-0100-000003000000}">
      <text>
        <r>
          <rPr>
            <sz val="9"/>
            <color indexed="81"/>
            <rFont val="MS P ゴシック"/>
            <family val="3"/>
            <charset val="128"/>
          </rPr>
          <t>省略等せずに登記簿どおりにご記入ください。
例：「１－１－１」ではなく、「一丁目１番１号」</t>
        </r>
      </text>
    </comment>
    <comment ref="S9" authorId="0" shapeId="0" xr:uid="{00000000-0006-0000-0100-000004000000}">
      <text>
        <r>
          <rPr>
            <sz val="9"/>
            <color indexed="81"/>
            <rFont val="MS P ゴシック"/>
            <family val="3"/>
            <charset val="128"/>
          </rPr>
          <t>代表者又は役員を含む人数を記入ください。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4" authorId="0" shapeId="0" xr:uid="{00000000-0006-0000-0500-000001000000}">
      <text>
        <r>
          <rPr>
            <b/>
            <sz val="9"/>
            <color indexed="81"/>
            <rFont val="MS P ゴシック"/>
            <family val="3"/>
            <charset val="128"/>
          </rPr>
          <t>③は定期登録の年度なので、プルダウンに入れない。追加の年度は入れる。</t>
        </r>
      </text>
    </comment>
  </commentList>
</comments>
</file>

<file path=xl/sharedStrings.xml><?xml version="1.0" encoding="utf-8"?>
<sst xmlns="http://schemas.openxmlformats.org/spreadsheetml/2006/main" count="1424" uniqueCount="658">
  <si>
    <t>商号</t>
    <rPh sb="0" eb="2">
      <t>ショウゴウ</t>
    </rPh>
    <phoneticPr fontId="1"/>
  </si>
  <si>
    <t>（フリガナ）</t>
    <phoneticPr fontId="1"/>
  </si>
  <si>
    <t>郵便番号</t>
    <rPh sb="0" eb="4">
      <t>ユウビンバンゴウ</t>
    </rPh>
    <phoneticPr fontId="1"/>
  </si>
  <si>
    <t>所在地</t>
    <rPh sb="0" eb="3">
      <t>ショザイチ</t>
    </rPh>
    <phoneticPr fontId="1"/>
  </si>
  <si>
    <t>ＴＥＬ</t>
    <phoneticPr fontId="1"/>
  </si>
  <si>
    <t>ＦＡＸ</t>
    <phoneticPr fontId="1"/>
  </si>
  <si>
    <t>地域区分</t>
    <rPh sb="0" eb="2">
      <t>チイキ</t>
    </rPh>
    <rPh sb="2" eb="4">
      <t>クブン</t>
    </rPh>
    <phoneticPr fontId="1"/>
  </si>
  <si>
    <t>許可番号</t>
    <rPh sb="0" eb="2">
      <t>キョカ</t>
    </rPh>
    <rPh sb="2" eb="4">
      <t>バンゴウ</t>
    </rPh>
    <phoneticPr fontId="1"/>
  </si>
  <si>
    <t>資本金</t>
    <rPh sb="0" eb="3">
      <t>シホンキン</t>
    </rPh>
    <phoneticPr fontId="1"/>
  </si>
  <si>
    <t>自己資本</t>
    <rPh sb="0" eb="2">
      <t>ジコ</t>
    </rPh>
    <rPh sb="2" eb="4">
      <t>シホン</t>
    </rPh>
    <phoneticPr fontId="1"/>
  </si>
  <si>
    <t>年</t>
    <rPh sb="0" eb="1">
      <t>ネン</t>
    </rPh>
    <phoneticPr fontId="1"/>
  </si>
  <si>
    <t>経営審査
有効期間</t>
    <rPh sb="0" eb="2">
      <t>ケイエイ</t>
    </rPh>
    <rPh sb="2" eb="4">
      <t>シンサ</t>
    </rPh>
    <rPh sb="5" eb="7">
      <t>ユウコウ</t>
    </rPh>
    <rPh sb="7" eb="9">
      <t>キカン</t>
    </rPh>
    <phoneticPr fontId="1"/>
  </si>
  <si>
    <t>営業年数</t>
    <rPh sb="0" eb="2">
      <t>エイギョウ</t>
    </rPh>
    <rPh sb="2" eb="4">
      <t>ネンスウ</t>
    </rPh>
    <phoneticPr fontId="1"/>
  </si>
  <si>
    <t>総従業員数</t>
    <rPh sb="0" eb="1">
      <t>ソウ</t>
    </rPh>
    <rPh sb="1" eb="4">
      <t>ジュウギョウイン</t>
    </rPh>
    <rPh sb="4" eb="5">
      <t>スウ</t>
    </rPh>
    <phoneticPr fontId="1"/>
  </si>
  <si>
    <t>人</t>
    <rPh sb="0" eb="1">
      <t>ヒト</t>
    </rPh>
    <phoneticPr fontId="1"/>
  </si>
  <si>
    <t>代表者
（肩書要）</t>
    <rPh sb="0" eb="3">
      <t>ダイヒョウシャ</t>
    </rPh>
    <rPh sb="5" eb="7">
      <t>カタガキ</t>
    </rPh>
    <rPh sb="7" eb="8">
      <t>ヨウ</t>
    </rPh>
    <phoneticPr fontId="1"/>
  </si>
  <si>
    <t>建設工事の種類</t>
    <rPh sb="0" eb="2">
      <t>ケンセツ</t>
    </rPh>
    <rPh sb="2" eb="4">
      <t>コウジ</t>
    </rPh>
    <rPh sb="5" eb="7">
      <t>シュルイ</t>
    </rPh>
    <phoneticPr fontId="5"/>
  </si>
  <si>
    <t>技術１級</t>
    <rPh sb="0" eb="2">
      <t>ギジュツ</t>
    </rPh>
    <rPh sb="3" eb="4">
      <t>キュウ</t>
    </rPh>
    <phoneticPr fontId="5"/>
  </si>
  <si>
    <t>技術２級</t>
    <rPh sb="0" eb="2">
      <t>ギジュツ</t>
    </rPh>
    <rPh sb="3" eb="4">
      <t>キュウ</t>
    </rPh>
    <phoneticPr fontId="5"/>
  </si>
  <si>
    <t>その他</t>
    <rPh sb="2" eb="3">
      <t>タ</t>
    </rPh>
    <phoneticPr fontId="5"/>
  </si>
  <si>
    <t>土木</t>
    <rPh sb="0" eb="2">
      <t>ドボク</t>
    </rPh>
    <phoneticPr fontId="5"/>
  </si>
  <si>
    <t>許可
区分</t>
    <rPh sb="0" eb="2">
      <t>キョカ</t>
    </rPh>
    <rPh sb="3" eb="5">
      <t>クブン</t>
    </rPh>
    <phoneticPr fontId="5"/>
  </si>
  <si>
    <t>人</t>
    <rPh sb="0" eb="1">
      <t>ニン</t>
    </rPh>
    <phoneticPr fontId="1"/>
  </si>
  <si>
    <t>技　術　職　員　有　資　格　者　名　簿</t>
    <rPh sb="0" eb="1">
      <t>ワザ</t>
    </rPh>
    <rPh sb="2" eb="3">
      <t>ジュツ</t>
    </rPh>
    <rPh sb="4" eb="5">
      <t>ショク</t>
    </rPh>
    <rPh sb="6" eb="7">
      <t>イン</t>
    </rPh>
    <rPh sb="8" eb="9">
      <t>ユウ</t>
    </rPh>
    <rPh sb="10" eb="11">
      <t>シ</t>
    </rPh>
    <rPh sb="12" eb="13">
      <t>カク</t>
    </rPh>
    <rPh sb="14" eb="15">
      <t>シャ</t>
    </rPh>
    <rPh sb="16" eb="17">
      <t>メイ</t>
    </rPh>
    <rPh sb="18" eb="19">
      <t>ボ</t>
    </rPh>
    <phoneticPr fontId="5"/>
  </si>
  <si>
    <t>氏　　　名</t>
    <rPh sb="0" eb="1">
      <t>シ</t>
    </rPh>
    <rPh sb="4" eb="5">
      <t>メイ</t>
    </rPh>
    <phoneticPr fontId="5"/>
  </si>
  <si>
    <t>業種</t>
    <rPh sb="0" eb="2">
      <t>ギョウシュ</t>
    </rPh>
    <phoneticPr fontId="5"/>
  </si>
  <si>
    <t>区分</t>
    <rPh sb="0" eb="2">
      <t>クブン</t>
    </rPh>
    <phoneticPr fontId="5"/>
  </si>
  <si>
    <t>資格名</t>
    <rPh sb="0" eb="2">
      <t>シカク</t>
    </rPh>
    <rPh sb="2" eb="3">
      <t>メイ</t>
    </rPh>
    <phoneticPr fontId="5"/>
  </si>
  <si>
    <t>建築</t>
    <rPh sb="0" eb="2">
      <t>ケンチク</t>
    </rPh>
    <phoneticPr fontId="5"/>
  </si>
  <si>
    <t>総合
評定
値（Ｐ）</t>
    <rPh sb="0" eb="2">
      <t>ソウゴウ</t>
    </rPh>
    <rPh sb="3" eb="5">
      <t>ヒョウテイ</t>
    </rPh>
    <rPh sb="6" eb="7">
      <t>チ</t>
    </rPh>
    <phoneticPr fontId="5"/>
  </si>
  <si>
    <t>技術職員数（同業種での重複不可）</t>
    <rPh sb="0" eb="2">
      <t>ギジュツ</t>
    </rPh>
    <rPh sb="2" eb="5">
      <t>ショクインスウ</t>
    </rPh>
    <rPh sb="6" eb="7">
      <t>ドウ</t>
    </rPh>
    <rPh sb="7" eb="9">
      <t>ギョウシュ</t>
    </rPh>
    <rPh sb="11" eb="13">
      <t>ジュウフク</t>
    </rPh>
    <rPh sb="13" eb="15">
      <t>フカ</t>
    </rPh>
    <phoneticPr fontId="5"/>
  </si>
  <si>
    <t>号</t>
    <rPh sb="0" eb="1">
      <t>ゴウ</t>
    </rPh>
    <phoneticPr fontId="1"/>
  </si>
  <si>
    <t>人</t>
    <rPh sb="0" eb="1">
      <t>ニン</t>
    </rPh>
    <phoneticPr fontId="1"/>
  </si>
  <si>
    <t>年</t>
    <rPh sb="0" eb="1">
      <t>ネン</t>
    </rPh>
    <phoneticPr fontId="1"/>
  </si>
  <si>
    <t>第</t>
    <rPh sb="0" eb="1">
      <t>ダイ</t>
    </rPh>
    <phoneticPr fontId="1"/>
  </si>
  <si>
    <t>完成工事高（千円）</t>
    <rPh sb="6" eb="8">
      <t>センエン</t>
    </rPh>
    <phoneticPr fontId="5"/>
  </si>
  <si>
    <t>２年又は３年平均</t>
    <rPh sb="1" eb="2">
      <t>ネン</t>
    </rPh>
    <rPh sb="2" eb="3">
      <t>マタ</t>
    </rPh>
    <rPh sb="5" eb="6">
      <t>ネン</t>
    </rPh>
    <rPh sb="6" eb="8">
      <t>ヘイキン</t>
    </rPh>
    <phoneticPr fontId="5"/>
  </si>
  <si>
    <t>ギノワンシ</t>
    <phoneticPr fontId="1"/>
  </si>
  <si>
    <t>宜野湾　太郎</t>
    <rPh sb="0" eb="3">
      <t>ギノワン</t>
    </rPh>
    <rPh sb="4" eb="6">
      <t>タロウ</t>
    </rPh>
    <phoneticPr fontId="5"/>
  </si>
  <si>
    <t>宜野湾　次郎</t>
    <rPh sb="0" eb="3">
      <t>ギノワン</t>
    </rPh>
    <rPh sb="4" eb="6">
      <t>ジロウ</t>
    </rPh>
    <phoneticPr fontId="5"/>
  </si>
  <si>
    <t>宜野湾　三郎</t>
    <rPh sb="0" eb="3">
      <t>ギノワン</t>
    </rPh>
    <rPh sb="4" eb="6">
      <t>サブロウ</t>
    </rPh>
    <phoneticPr fontId="5"/>
  </si>
  <si>
    <t>電算入力用業者カード</t>
    <rPh sb="0" eb="2">
      <t>デンサン</t>
    </rPh>
    <rPh sb="2" eb="5">
      <t>ニュウリョクヨウ</t>
    </rPh>
    <rPh sb="5" eb="7">
      <t>ギョウシャ</t>
    </rPh>
    <phoneticPr fontId="1"/>
  </si>
  <si>
    <t>千円</t>
    <rPh sb="0" eb="2">
      <t>センエン</t>
    </rPh>
    <phoneticPr fontId="1"/>
  </si>
  <si>
    <t>人</t>
    <rPh sb="0" eb="1">
      <t>ヒト</t>
    </rPh>
    <phoneticPr fontId="1"/>
  </si>
  <si>
    <t>宜野湾　花子</t>
    <rPh sb="0" eb="3">
      <t>ギノワン</t>
    </rPh>
    <rPh sb="4" eb="6">
      <t>ハナコ</t>
    </rPh>
    <phoneticPr fontId="5"/>
  </si>
  <si>
    <t>宜野湾　羽衣</t>
    <rPh sb="0" eb="3">
      <t>ギノワン</t>
    </rPh>
    <rPh sb="4" eb="6">
      <t>ハゴロモ</t>
    </rPh>
    <phoneticPr fontId="5"/>
  </si>
  <si>
    <t>所在地</t>
    <rPh sb="0" eb="3">
      <t>ショザイチ</t>
    </rPh>
    <phoneticPr fontId="1"/>
  </si>
  <si>
    <t>株式会社宜野湾市</t>
    <rPh sb="0" eb="2">
      <t>カブシキ</t>
    </rPh>
    <rPh sb="2" eb="4">
      <t>カイシャ</t>
    </rPh>
    <rPh sb="4" eb="8">
      <t>ギノワンシ</t>
    </rPh>
    <phoneticPr fontId="1"/>
  </si>
  <si>
    <t>ギノワンタロウ</t>
    <phoneticPr fontId="1"/>
  </si>
  <si>
    <t>代表取締役　宜野湾　太郎</t>
    <rPh sb="0" eb="2">
      <t>ダイヒョウ</t>
    </rPh>
    <rPh sb="2" eb="5">
      <t>トリシマリヤク</t>
    </rPh>
    <rPh sb="6" eb="9">
      <t>ギノワン</t>
    </rPh>
    <rPh sb="10" eb="12">
      <t>タロウ</t>
    </rPh>
    <phoneticPr fontId="1"/>
  </si>
  <si>
    <t>＊＊＊－＊＊＊＊</t>
    <phoneticPr fontId="1"/>
  </si>
  <si>
    <t>＊＊＊－＊＊＊－＊＊＊＊</t>
    <phoneticPr fontId="1"/>
  </si>
  <si>
    <t>＊＊</t>
    <phoneticPr fontId="1"/>
  </si>
  <si>
    <t>＊＊</t>
    <phoneticPr fontId="1"/>
  </si>
  <si>
    <t>＊＊＊</t>
    <phoneticPr fontId="1"/>
  </si>
  <si>
    <t>***</t>
    <phoneticPr fontId="1"/>
  </si>
  <si>
    <t>****</t>
    <phoneticPr fontId="1"/>
  </si>
  <si>
    <t>**</t>
    <phoneticPr fontId="1"/>
  </si>
  <si>
    <t>商号又は名称：</t>
    <rPh sb="0" eb="2">
      <t>ショウゴウ</t>
    </rPh>
    <rPh sb="2" eb="3">
      <t>マタ</t>
    </rPh>
    <rPh sb="4" eb="6">
      <t>メイショウ</t>
    </rPh>
    <phoneticPr fontId="1"/>
  </si>
  <si>
    <t>支店・営業所の従業員数</t>
    <rPh sb="0" eb="2">
      <t>シテン</t>
    </rPh>
    <rPh sb="3" eb="6">
      <t>エイギョウショ</t>
    </rPh>
    <rPh sb="7" eb="10">
      <t>ジュウギョウイン</t>
    </rPh>
    <rPh sb="10" eb="11">
      <t>スウ</t>
    </rPh>
    <phoneticPr fontId="1"/>
  </si>
  <si>
    <t>←提出要領の「9.地域区分について」参照</t>
    <rPh sb="1" eb="3">
      <t>テイシュツ</t>
    </rPh>
    <rPh sb="3" eb="5">
      <t>ヨウリョウ</t>
    </rPh>
    <rPh sb="9" eb="11">
      <t>チイキ</t>
    </rPh>
    <rPh sb="11" eb="13">
      <t>クブン</t>
    </rPh>
    <rPh sb="18" eb="20">
      <t>サンショウ</t>
    </rPh>
    <phoneticPr fontId="1"/>
  </si>
  <si>
    <t>年</t>
    <rPh sb="0" eb="1">
      <t>ネン</t>
    </rPh>
    <phoneticPr fontId="1"/>
  </si>
  <si>
    <t>月</t>
    <rPh sb="0" eb="1">
      <t>ツキ</t>
    </rPh>
    <phoneticPr fontId="1"/>
  </si>
  <si>
    <t>日</t>
    <rPh sb="0" eb="1">
      <t>ニチ</t>
    </rPh>
    <phoneticPr fontId="1"/>
  </si>
  <si>
    <t>←審査基準日</t>
    <rPh sb="1" eb="3">
      <t>シンサ</t>
    </rPh>
    <rPh sb="3" eb="5">
      <t>キジュン</t>
    </rPh>
    <rPh sb="5" eb="6">
      <t>ビ</t>
    </rPh>
    <phoneticPr fontId="1"/>
  </si>
  <si>
    <t>（自）</t>
    <rPh sb="1" eb="2">
      <t>ジ</t>
    </rPh>
    <phoneticPr fontId="1"/>
  </si>
  <si>
    <t>（至）</t>
    <rPh sb="1" eb="2">
      <t>イタル</t>
    </rPh>
    <phoneticPr fontId="1"/>
  </si>
  <si>
    <t>千円</t>
    <rPh sb="0" eb="2">
      <t>センエン</t>
    </rPh>
    <phoneticPr fontId="1"/>
  </si>
  <si>
    <t>※登記簿どおり記入すること。また、個人営業主の場合、肩書を「代表者」としてください。</t>
    <rPh sb="1" eb="4">
      <t>トウキボ</t>
    </rPh>
    <rPh sb="7" eb="9">
      <t>キニュウ</t>
    </rPh>
    <rPh sb="17" eb="19">
      <t>コジン</t>
    </rPh>
    <rPh sb="19" eb="21">
      <t>エイギョウ</t>
    </rPh>
    <rPh sb="21" eb="22">
      <t>ヌシ</t>
    </rPh>
    <rPh sb="23" eb="25">
      <t>バアイ</t>
    </rPh>
    <rPh sb="26" eb="28">
      <t>カタガキ</t>
    </rPh>
    <rPh sb="30" eb="33">
      <t>ダイヒョウシャ</t>
    </rPh>
    <phoneticPr fontId="1"/>
  </si>
  <si>
    <t>建設工事の種類・プルダウン用</t>
    <rPh sb="0" eb="2">
      <t>ケンセツ</t>
    </rPh>
    <rPh sb="2" eb="4">
      <t>コウジ</t>
    </rPh>
    <rPh sb="5" eb="7">
      <t>シュルイ</t>
    </rPh>
    <rPh sb="13" eb="14">
      <t>ヨウ</t>
    </rPh>
    <phoneticPr fontId="1"/>
  </si>
  <si>
    <t>１：土木</t>
    <rPh sb="2" eb="4">
      <t>ドボク</t>
    </rPh>
    <phoneticPr fontId="1"/>
  </si>
  <si>
    <t>２：建築</t>
    <rPh sb="2" eb="4">
      <t>ケンチク</t>
    </rPh>
    <phoneticPr fontId="1"/>
  </si>
  <si>
    <t>３：大工</t>
    <rPh sb="2" eb="4">
      <t>ダイク</t>
    </rPh>
    <phoneticPr fontId="1"/>
  </si>
  <si>
    <t>４：左官</t>
    <rPh sb="2" eb="4">
      <t>サカン</t>
    </rPh>
    <phoneticPr fontId="1"/>
  </si>
  <si>
    <t>５：とび・土工・コ</t>
    <rPh sb="5" eb="7">
      <t>ドコウ</t>
    </rPh>
    <phoneticPr fontId="1"/>
  </si>
  <si>
    <t>６：石工</t>
    <rPh sb="2" eb="4">
      <t>イシク</t>
    </rPh>
    <phoneticPr fontId="1"/>
  </si>
  <si>
    <t>７：屋根</t>
    <rPh sb="2" eb="4">
      <t>ヤネ</t>
    </rPh>
    <phoneticPr fontId="1"/>
  </si>
  <si>
    <t>８：電気</t>
    <rPh sb="2" eb="4">
      <t>デンキ</t>
    </rPh>
    <phoneticPr fontId="1"/>
  </si>
  <si>
    <t>９：管</t>
    <rPh sb="2" eb="3">
      <t>カン</t>
    </rPh>
    <phoneticPr fontId="1"/>
  </si>
  <si>
    <t>10：タイル・れんが</t>
    <phoneticPr fontId="1"/>
  </si>
  <si>
    <t>11：鋼構造物</t>
    <rPh sb="3" eb="7">
      <t>コウコウゾウブツ</t>
    </rPh>
    <phoneticPr fontId="1"/>
  </si>
  <si>
    <t>12：鉄筋</t>
    <rPh sb="3" eb="5">
      <t>テッキン</t>
    </rPh>
    <phoneticPr fontId="1"/>
  </si>
  <si>
    <t>13：ほ装</t>
    <phoneticPr fontId="1"/>
  </si>
  <si>
    <t>14：しゅんせつ</t>
    <phoneticPr fontId="1"/>
  </si>
  <si>
    <t>15：板金</t>
    <rPh sb="3" eb="5">
      <t>バンキン</t>
    </rPh>
    <phoneticPr fontId="1"/>
  </si>
  <si>
    <t>16：ガラス</t>
    <phoneticPr fontId="1"/>
  </si>
  <si>
    <t>17：塗装</t>
    <rPh sb="3" eb="5">
      <t>トソウ</t>
    </rPh>
    <phoneticPr fontId="1"/>
  </si>
  <si>
    <t>18：防水</t>
    <rPh sb="3" eb="5">
      <t>ボウスイ</t>
    </rPh>
    <phoneticPr fontId="1"/>
  </si>
  <si>
    <t>19：内装</t>
    <rPh sb="3" eb="5">
      <t>ナイソウ</t>
    </rPh>
    <phoneticPr fontId="1"/>
  </si>
  <si>
    <t>20：機械器具設置</t>
    <rPh sb="3" eb="5">
      <t>キカイ</t>
    </rPh>
    <rPh sb="5" eb="7">
      <t>キグ</t>
    </rPh>
    <rPh sb="7" eb="9">
      <t>セッチ</t>
    </rPh>
    <phoneticPr fontId="1"/>
  </si>
  <si>
    <t>21：熱絶縁</t>
    <rPh sb="3" eb="6">
      <t>ネツゼツエン</t>
    </rPh>
    <phoneticPr fontId="1"/>
  </si>
  <si>
    <t>22：電気通信</t>
    <rPh sb="3" eb="5">
      <t>デンキ</t>
    </rPh>
    <rPh sb="5" eb="7">
      <t>ツウシン</t>
    </rPh>
    <phoneticPr fontId="1"/>
  </si>
  <si>
    <t>23：造園</t>
    <rPh sb="3" eb="5">
      <t>ゾウエン</t>
    </rPh>
    <phoneticPr fontId="1"/>
  </si>
  <si>
    <t>24：さく井</t>
    <phoneticPr fontId="1"/>
  </si>
  <si>
    <t>25：建具</t>
    <rPh sb="3" eb="5">
      <t>タテグ</t>
    </rPh>
    <phoneticPr fontId="1"/>
  </si>
  <si>
    <t>26：水道施設</t>
    <rPh sb="3" eb="5">
      <t>スイドウ</t>
    </rPh>
    <rPh sb="5" eb="7">
      <t>シセツ</t>
    </rPh>
    <phoneticPr fontId="1"/>
  </si>
  <si>
    <t>27：消防施設</t>
    <rPh sb="3" eb="5">
      <t>ショウボウ</t>
    </rPh>
    <rPh sb="5" eb="7">
      <t>シセツ</t>
    </rPh>
    <phoneticPr fontId="1"/>
  </si>
  <si>
    <t>28：清掃施設</t>
    <rPh sb="3" eb="5">
      <t>セイソウ</t>
    </rPh>
    <rPh sb="5" eb="7">
      <t>シセツ</t>
    </rPh>
    <phoneticPr fontId="1"/>
  </si>
  <si>
    <t>29：解体</t>
    <rPh sb="3" eb="5">
      <t>カイタイ</t>
    </rPh>
    <phoneticPr fontId="1"/>
  </si>
  <si>
    <t>特定</t>
  </si>
  <si>
    <r>
      <t>登録番号</t>
    </r>
    <r>
      <rPr>
        <b/>
        <sz val="11"/>
        <rFont val="ＭＳ Ｐゴシック"/>
        <family val="3"/>
        <charset val="128"/>
        <scheme val="minor"/>
      </rPr>
      <t>（工事）</t>
    </r>
    <rPh sb="5" eb="7">
      <t>コウジ</t>
    </rPh>
    <phoneticPr fontId="1"/>
  </si>
  <si>
    <t>宜野湾　四郎</t>
    <rPh sb="0" eb="3">
      <t>ギノワン</t>
    </rPh>
    <rPh sb="4" eb="6">
      <t>シロウ</t>
    </rPh>
    <phoneticPr fontId="5"/>
  </si>
  <si>
    <t>北海道</t>
  </si>
  <si>
    <t>都道府県・プルダウン用</t>
    <rPh sb="0" eb="4">
      <t>トドウフケン</t>
    </rPh>
    <rPh sb="10" eb="11">
      <t>ヨウ</t>
    </rPh>
    <phoneticPr fontId="1"/>
  </si>
  <si>
    <t>許可区分</t>
    <rPh sb="0" eb="2">
      <t>キョカ</t>
    </rPh>
    <rPh sb="2" eb="4">
      <t>クブン</t>
    </rPh>
    <phoneticPr fontId="1"/>
  </si>
  <si>
    <t>コード番号・名称</t>
    <rPh sb="3" eb="5">
      <t>バンゴウ</t>
    </rPh>
    <rPh sb="6" eb="8">
      <t>メイショウ</t>
    </rPh>
    <phoneticPr fontId="1"/>
  </si>
  <si>
    <t>←プラス1年7か月</t>
    <rPh sb="5" eb="6">
      <t>ネン</t>
    </rPh>
    <rPh sb="8" eb="9">
      <t>ゲツ</t>
    </rPh>
    <phoneticPr fontId="1"/>
  </si>
  <si>
    <t>令和</t>
    <rPh sb="0" eb="2">
      <t>レイワ</t>
    </rPh>
    <phoneticPr fontId="1"/>
  </si>
  <si>
    <t>申請区分</t>
    <rPh sb="0" eb="2">
      <t>シンセイ</t>
    </rPh>
    <rPh sb="2" eb="4">
      <t>クブン</t>
    </rPh>
    <phoneticPr fontId="1"/>
  </si>
  <si>
    <t>申請区分・プルダウン用</t>
    <rPh sb="0" eb="2">
      <t>シンセイ</t>
    </rPh>
    <rPh sb="2" eb="4">
      <t>クブン</t>
    </rPh>
    <rPh sb="10" eb="11">
      <t>ヨウ</t>
    </rPh>
    <phoneticPr fontId="1"/>
  </si>
  <si>
    <t>①新規（宜野湾市への登録が初めての場合）</t>
    <phoneticPr fontId="1"/>
  </si>
  <si>
    <t>②継続（過去に宜野湾市へ登録したことがある場合）</t>
    <rPh sb="1" eb="3">
      <t>ケイゾク</t>
    </rPh>
    <rPh sb="4" eb="6">
      <t>カコ</t>
    </rPh>
    <rPh sb="7" eb="11">
      <t>ギノワンシ</t>
    </rPh>
    <rPh sb="12" eb="14">
      <t>トウロク</t>
    </rPh>
    <rPh sb="21" eb="23">
      <t>バアイ</t>
    </rPh>
    <phoneticPr fontId="1"/>
  </si>
  <si>
    <r>
      <t>支店・営業所情報</t>
    </r>
    <r>
      <rPr>
        <sz val="11"/>
        <rFont val="ＭＳ Ｐゴシック"/>
        <family val="3"/>
        <charset val="128"/>
        <scheme val="minor"/>
      </rPr>
      <t>（本店が県外にある業者で沖縄県内に支店・営業所がある場合、また地域区分が準市内の業者は宜野湾市内の支店・営業所の情報を記入）</t>
    </r>
    <rPh sb="0" eb="2">
      <t>シテン</t>
    </rPh>
    <rPh sb="3" eb="6">
      <t>エイギョウショ</t>
    </rPh>
    <rPh sb="6" eb="8">
      <t>ジョウホウ</t>
    </rPh>
    <rPh sb="9" eb="11">
      <t>ホンテン</t>
    </rPh>
    <rPh sb="12" eb="14">
      <t>ケンガイ</t>
    </rPh>
    <rPh sb="17" eb="19">
      <t>ギョウシャ</t>
    </rPh>
    <rPh sb="20" eb="22">
      <t>オキナワ</t>
    </rPh>
    <rPh sb="22" eb="24">
      <t>ケンナイ</t>
    </rPh>
    <rPh sb="25" eb="27">
      <t>シテン</t>
    </rPh>
    <rPh sb="28" eb="31">
      <t>エイギョウショ</t>
    </rPh>
    <rPh sb="34" eb="36">
      <t>バアイ</t>
    </rPh>
    <rPh sb="39" eb="43">
      <t>チイキクブン</t>
    </rPh>
    <rPh sb="44" eb="45">
      <t>ジュン</t>
    </rPh>
    <rPh sb="45" eb="47">
      <t>シナイ</t>
    </rPh>
    <rPh sb="48" eb="50">
      <t>ギョウシャ</t>
    </rPh>
    <rPh sb="51" eb="54">
      <t>ギノワン</t>
    </rPh>
    <rPh sb="54" eb="56">
      <t>シナイ</t>
    </rPh>
    <rPh sb="55" eb="56">
      <t>ナイ</t>
    </rPh>
    <rPh sb="57" eb="59">
      <t>シテン</t>
    </rPh>
    <rPh sb="60" eb="63">
      <t>エイギョウショ</t>
    </rPh>
    <rPh sb="64" eb="66">
      <t>ジョウホウ</t>
    </rPh>
    <rPh sb="67" eb="69">
      <t>キニュウ</t>
    </rPh>
    <phoneticPr fontId="1"/>
  </si>
  <si>
    <t>商号・支店名</t>
    <rPh sb="0" eb="2">
      <t>ショウゴウ</t>
    </rPh>
    <rPh sb="3" eb="6">
      <t>シテンメイ</t>
    </rPh>
    <phoneticPr fontId="1"/>
  </si>
  <si>
    <r>
      <t>支店・営業所情報</t>
    </r>
    <r>
      <rPr>
        <sz val="11"/>
        <rFont val="ＭＳ Ｐゴシック"/>
        <family val="3"/>
        <charset val="128"/>
        <scheme val="minor"/>
      </rPr>
      <t>（本店が県外にある業者で沖縄県内に支店・営業所がある場合、また地域区分が準市内の業者は宜野湾市内の支店・営業所の情報を記入）</t>
    </r>
    <rPh sb="0" eb="2">
      <t>シテン</t>
    </rPh>
    <rPh sb="3" eb="6">
      <t>エイギョウショ</t>
    </rPh>
    <rPh sb="6" eb="8">
      <t>ジョウホウ</t>
    </rPh>
    <phoneticPr fontId="1"/>
  </si>
  <si>
    <t>建設工事資格区分コード表</t>
    <rPh sb="0" eb="4">
      <t>ケンセツコウジ</t>
    </rPh>
    <rPh sb="4" eb="8">
      <t>シカククブン</t>
    </rPh>
    <rPh sb="11" eb="12">
      <t>ヒョウ</t>
    </rPh>
    <phoneticPr fontId="5"/>
  </si>
  <si>
    <t>コード</t>
    <phoneticPr fontId="5"/>
  </si>
  <si>
    <t>コード</t>
    <phoneticPr fontId="5"/>
  </si>
  <si>
    <t>コード</t>
    <phoneticPr fontId="5"/>
  </si>
  <si>
    <t>建設業法</t>
    <rPh sb="0" eb="4">
      <t>ケンセツギョウホウ</t>
    </rPh>
    <phoneticPr fontId="5"/>
  </si>
  <si>
    <t>建設機械施工技士</t>
    <rPh sb="0" eb="2">
      <t>ケンセツ</t>
    </rPh>
    <rPh sb="2" eb="4">
      <t>キカイ</t>
    </rPh>
    <rPh sb="4" eb="6">
      <t>セコウ</t>
    </rPh>
    <rPh sb="6" eb="8">
      <t>ギシ</t>
    </rPh>
    <phoneticPr fontId="5"/>
  </si>
  <si>
    <t>１級</t>
    <rPh sb="1" eb="2">
      <t>キュウ</t>
    </rPh>
    <phoneticPr fontId="1"/>
  </si>
  <si>
    <t>２級（第１種～第６種）</t>
    <rPh sb="1" eb="2">
      <t>キュウ</t>
    </rPh>
    <rPh sb="3" eb="4">
      <t>ダイ</t>
    </rPh>
    <rPh sb="5" eb="6">
      <t>シュ</t>
    </rPh>
    <rPh sb="7" eb="8">
      <t>ダイ</t>
    </rPh>
    <rPh sb="9" eb="10">
      <t>シュ</t>
    </rPh>
    <phoneticPr fontId="5"/>
  </si>
  <si>
    <t>土木施工管理技士</t>
    <rPh sb="0" eb="2">
      <t>ドボク</t>
    </rPh>
    <rPh sb="2" eb="4">
      <t>セコウ</t>
    </rPh>
    <rPh sb="4" eb="6">
      <t>カンリ</t>
    </rPh>
    <rPh sb="6" eb="8">
      <t>ギシ</t>
    </rPh>
    <phoneticPr fontId="5"/>
  </si>
  <si>
    <t>２級（土木）</t>
    <rPh sb="1" eb="2">
      <t>キュウ</t>
    </rPh>
    <rPh sb="3" eb="5">
      <t>ドボク</t>
    </rPh>
    <phoneticPr fontId="1"/>
  </si>
  <si>
    <t>２級（鋼構造物塗装）</t>
    <rPh sb="1" eb="2">
      <t>キュウ</t>
    </rPh>
    <rPh sb="3" eb="7">
      <t>コウコウゾウブツ</t>
    </rPh>
    <rPh sb="7" eb="9">
      <t>トソウ</t>
    </rPh>
    <phoneticPr fontId="1"/>
  </si>
  <si>
    <t>２級（薬液注入）</t>
    <rPh sb="1" eb="2">
      <t>キュウ</t>
    </rPh>
    <rPh sb="3" eb="7">
      <t>ヤクエキチュウニュウ</t>
    </rPh>
    <phoneticPr fontId="1"/>
  </si>
  <si>
    <t>建築施工管理技士</t>
    <rPh sb="0" eb="2">
      <t>ケンチク</t>
    </rPh>
    <rPh sb="2" eb="4">
      <t>セコウ</t>
    </rPh>
    <rPh sb="4" eb="6">
      <t>カンリ</t>
    </rPh>
    <rPh sb="6" eb="8">
      <t>ギシ</t>
    </rPh>
    <phoneticPr fontId="5"/>
  </si>
  <si>
    <t>２級（建築）</t>
    <rPh sb="1" eb="2">
      <t>キュウ</t>
    </rPh>
    <rPh sb="3" eb="5">
      <t>ケンチク</t>
    </rPh>
    <phoneticPr fontId="1"/>
  </si>
  <si>
    <t>２級（躯体）</t>
    <rPh sb="1" eb="2">
      <t>キュウ</t>
    </rPh>
    <rPh sb="3" eb="5">
      <t>クタイ</t>
    </rPh>
    <phoneticPr fontId="1"/>
  </si>
  <si>
    <t>２級（仕上げ）</t>
    <rPh sb="1" eb="2">
      <t>キュウ</t>
    </rPh>
    <rPh sb="3" eb="5">
      <t>シア</t>
    </rPh>
    <phoneticPr fontId="1"/>
  </si>
  <si>
    <t>電気工事施工管理技士</t>
    <rPh sb="0" eb="2">
      <t>デンキ</t>
    </rPh>
    <rPh sb="2" eb="4">
      <t>コウジ</t>
    </rPh>
    <rPh sb="4" eb="6">
      <t>セコウ</t>
    </rPh>
    <rPh sb="6" eb="8">
      <t>カンリ</t>
    </rPh>
    <rPh sb="8" eb="10">
      <t>ギシ</t>
    </rPh>
    <phoneticPr fontId="5"/>
  </si>
  <si>
    <t>２級</t>
    <rPh sb="1" eb="2">
      <t>キュウ</t>
    </rPh>
    <phoneticPr fontId="5"/>
  </si>
  <si>
    <t>管工事施工管理技士</t>
    <rPh sb="0" eb="1">
      <t>カン</t>
    </rPh>
    <rPh sb="1" eb="3">
      <t>コウジ</t>
    </rPh>
    <rPh sb="3" eb="5">
      <t>セコウ</t>
    </rPh>
    <rPh sb="5" eb="7">
      <t>カンリ</t>
    </rPh>
    <rPh sb="7" eb="9">
      <t>ギシ</t>
    </rPh>
    <phoneticPr fontId="5"/>
  </si>
  <si>
    <t>電気通信工事施工管理技士</t>
    <rPh sb="0" eb="6">
      <t>デンキツウシンコウジ</t>
    </rPh>
    <rPh sb="6" eb="8">
      <t>セコウ</t>
    </rPh>
    <rPh sb="8" eb="10">
      <t>カンリ</t>
    </rPh>
    <rPh sb="10" eb="12">
      <t>ギシ</t>
    </rPh>
    <phoneticPr fontId="5"/>
  </si>
  <si>
    <t>造園施工管理技士</t>
    <rPh sb="0" eb="2">
      <t>ゾウエン</t>
    </rPh>
    <rPh sb="2" eb="4">
      <t>セコウ</t>
    </rPh>
    <rPh sb="4" eb="6">
      <t>カンリ</t>
    </rPh>
    <rPh sb="6" eb="8">
      <t>ギシ</t>
    </rPh>
    <phoneticPr fontId="5"/>
  </si>
  <si>
    <t>建築士法</t>
    <rPh sb="0" eb="4">
      <t>ケンチクシホウ</t>
    </rPh>
    <phoneticPr fontId="1"/>
  </si>
  <si>
    <t>建築士</t>
    <rPh sb="0" eb="3">
      <t>ケンチクシ</t>
    </rPh>
    <phoneticPr fontId="5"/>
  </si>
  <si>
    <t>２級</t>
    <rPh sb="1" eb="2">
      <t>キュウ</t>
    </rPh>
    <phoneticPr fontId="1"/>
  </si>
  <si>
    <t>木造</t>
    <rPh sb="0" eb="2">
      <t>モクゾウ</t>
    </rPh>
    <phoneticPr fontId="5"/>
  </si>
  <si>
    <t>技術士法</t>
    <phoneticPr fontId="5"/>
  </si>
  <si>
    <t>建設・総合技術監理（建設）</t>
    <rPh sb="3" eb="5">
      <t>ソウゴウ</t>
    </rPh>
    <rPh sb="5" eb="7">
      <t>ギジュツ</t>
    </rPh>
    <rPh sb="7" eb="9">
      <t>カンリ</t>
    </rPh>
    <rPh sb="10" eb="12">
      <t>ケンセツ</t>
    </rPh>
    <phoneticPr fontId="5"/>
  </si>
  <si>
    <t>建設「鋼構造及びコンクリート」・総合技術監理（建設「鋼構造及びコンクリート」）</t>
    <rPh sb="16" eb="18">
      <t>ソウゴウ</t>
    </rPh>
    <rPh sb="18" eb="20">
      <t>ギジュツ</t>
    </rPh>
    <rPh sb="20" eb="22">
      <t>カンリ</t>
    </rPh>
    <rPh sb="23" eb="25">
      <t>ケンセツ</t>
    </rPh>
    <rPh sb="26" eb="27">
      <t>コウ</t>
    </rPh>
    <rPh sb="27" eb="29">
      <t>コウゾウ</t>
    </rPh>
    <rPh sb="29" eb="30">
      <t>オヨ</t>
    </rPh>
    <phoneticPr fontId="5"/>
  </si>
  <si>
    <t>農業「農業土木」・総合技術監理（農業「農業土木」）</t>
    <rPh sb="9" eb="11">
      <t>ソウゴウ</t>
    </rPh>
    <rPh sb="11" eb="13">
      <t>ギジュツ</t>
    </rPh>
    <rPh sb="13" eb="15">
      <t>カンリ</t>
    </rPh>
    <rPh sb="16" eb="18">
      <t>ノウギョウ</t>
    </rPh>
    <rPh sb="19" eb="21">
      <t>ノウギョウ</t>
    </rPh>
    <rPh sb="21" eb="23">
      <t>ドボク</t>
    </rPh>
    <phoneticPr fontId="5"/>
  </si>
  <si>
    <t>電気電子・総合技術監理（電気電子）</t>
    <rPh sb="5" eb="7">
      <t>ソウゴウ</t>
    </rPh>
    <rPh sb="7" eb="9">
      <t>ギジュツ</t>
    </rPh>
    <rPh sb="9" eb="11">
      <t>カンリ</t>
    </rPh>
    <rPh sb="12" eb="14">
      <t>デンキ</t>
    </rPh>
    <rPh sb="14" eb="16">
      <t>デンシ</t>
    </rPh>
    <phoneticPr fontId="5"/>
  </si>
  <si>
    <t>機械・総合技術監理（機械）</t>
    <rPh sb="3" eb="5">
      <t>ソウゴウ</t>
    </rPh>
    <rPh sb="5" eb="7">
      <t>ギジュツ</t>
    </rPh>
    <rPh sb="7" eb="9">
      <t>カンリ</t>
    </rPh>
    <rPh sb="10" eb="12">
      <t>キカイ</t>
    </rPh>
    <phoneticPr fontId="5"/>
  </si>
  <si>
    <t>機械「流体工学」又は「熱工学」・総合技術監理（機械「流体工学」又は「熱工学」）</t>
    <rPh sb="5" eb="7">
      <t>コウガク</t>
    </rPh>
    <rPh sb="11" eb="14">
      <t>ネツコウガク</t>
    </rPh>
    <rPh sb="16" eb="18">
      <t>ソウゴウ</t>
    </rPh>
    <rPh sb="18" eb="20">
      <t>ギジュツ</t>
    </rPh>
    <rPh sb="20" eb="22">
      <t>カンリ</t>
    </rPh>
    <rPh sb="23" eb="25">
      <t>キカイ</t>
    </rPh>
    <rPh sb="26" eb="28">
      <t>リュウタイ</t>
    </rPh>
    <rPh sb="28" eb="30">
      <t>コウガク</t>
    </rPh>
    <rPh sb="31" eb="32">
      <t>マタ</t>
    </rPh>
    <rPh sb="34" eb="37">
      <t>ネツコウガク</t>
    </rPh>
    <phoneticPr fontId="5"/>
  </si>
  <si>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5"/>
  </si>
  <si>
    <t>上下水道「上水道及び工業用水道」・総合技術監理（上下水道「上水道及び工業用水道」）</t>
    <rPh sb="0" eb="2">
      <t>ジョウゲ</t>
    </rPh>
    <rPh sb="17" eb="19">
      <t>ソウゴウ</t>
    </rPh>
    <rPh sb="19" eb="21">
      <t>ギジュツ</t>
    </rPh>
    <rPh sb="21" eb="23">
      <t>カンリ</t>
    </rPh>
    <rPh sb="24" eb="26">
      <t>ジョウゲ</t>
    </rPh>
    <rPh sb="26" eb="28">
      <t>スイドウ</t>
    </rPh>
    <rPh sb="29" eb="32">
      <t>ジョウスイドウ</t>
    </rPh>
    <rPh sb="32" eb="33">
      <t>オヨ</t>
    </rPh>
    <rPh sb="34" eb="36">
      <t>コウギョウ</t>
    </rPh>
    <rPh sb="36" eb="37">
      <t>ヨウ</t>
    </rPh>
    <rPh sb="37" eb="39">
      <t>スイドウ</t>
    </rPh>
    <phoneticPr fontId="5"/>
  </si>
  <si>
    <t>水産「水産土木」・総合技術監理（水産「水産土木」）</t>
    <rPh sb="9" eb="11">
      <t>ソウゴウ</t>
    </rPh>
    <rPh sb="11" eb="13">
      <t>ギジュツ</t>
    </rPh>
    <rPh sb="13" eb="15">
      <t>カンリ</t>
    </rPh>
    <rPh sb="16" eb="18">
      <t>スイサン</t>
    </rPh>
    <rPh sb="19" eb="21">
      <t>スイサン</t>
    </rPh>
    <rPh sb="21" eb="23">
      <t>ドボク</t>
    </rPh>
    <phoneticPr fontId="5"/>
  </si>
  <si>
    <t>森林「林業」・総合技術監理（森林「林業」）</t>
    <rPh sb="0" eb="2">
      <t>シンリン</t>
    </rPh>
    <rPh sb="7" eb="9">
      <t>ソウゴウ</t>
    </rPh>
    <rPh sb="9" eb="11">
      <t>ギジュツ</t>
    </rPh>
    <rPh sb="11" eb="13">
      <t>カンリ</t>
    </rPh>
    <rPh sb="14" eb="16">
      <t>シンリン</t>
    </rPh>
    <rPh sb="17" eb="19">
      <t>リンギョウ</t>
    </rPh>
    <phoneticPr fontId="5"/>
  </si>
  <si>
    <t>森林｢森林土木」・総合技術監理（森林「森林土木」）</t>
    <rPh sb="0" eb="2">
      <t>シンリン</t>
    </rPh>
    <rPh sb="9" eb="11">
      <t>ソウゴウ</t>
    </rPh>
    <rPh sb="11" eb="13">
      <t>ギジュツ</t>
    </rPh>
    <rPh sb="13" eb="15">
      <t>カンリ</t>
    </rPh>
    <rPh sb="16" eb="18">
      <t>シンリン</t>
    </rPh>
    <rPh sb="19" eb="21">
      <t>シンリン</t>
    </rPh>
    <rPh sb="21" eb="23">
      <t>ドボク</t>
    </rPh>
    <phoneticPr fontId="5"/>
  </si>
  <si>
    <t>衛生工学・総合技術監理（衛生工学）</t>
    <rPh sb="5" eb="7">
      <t>ソウゴウ</t>
    </rPh>
    <rPh sb="7" eb="9">
      <t>ギジュツ</t>
    </rPh>
    <rPh sb="9" eb="11">
      <t>カンリ</t>
    </rPh>
    <rPh sb="12" eb="14">
      <t>エイセイ</t>
    </rPh>
    <rPh sb="14" eb="16">
      <t>コウガク</t>
    </rPh>
    <phoneticPr fontId="5"/>
  </si>
  <si>
    <t>衛生工学「水質管理」・総合技術監理（衛生工学「水質管理」）</t>
    <rPh sb="11" eb="13">
      <t>ソウゴウ</t>
    </rPh>
    <rPh sb="13" eb="15">
      <t>ギジュツ</t>
    </rPh>
    <rPh sb="15" eb="17">
      <t>カンリ</t>
    </rPh>
    <rPh sb="18" eb="20">
      <t>エイセイ</t>
    </rPh>
    <rPh sb="20" eb="22">
      <t>コウガク</t>
    </rPh>
    <rPh sb="23" eb="25">
      <t>スイシツ</t>
    </rPh>
    <rPh sb="25" eb="27">
      <t>カンリ</t>
    </rPh>
    <phoneticPr fontId="5"/>
  </si>
  <si>
    <t>衛生工学「廃棄物処理」・総合技術監理（衛生工学「廃棄物管理」）</t>
    <rPh sb="12" eb="14">
      <t>ソウゴウ</t>
    </rPh>
    <rPh sb="14" eb="16">
      <t>ギジュツ</t>
    </rPh>
    <rPh sb="16" eb="18">
      <t>カンリ</t>
    </rPh>
    <rPh sb="19" eb="21">
      <t>エイセイ</t>
    </rPh>
    <rPh sb="21" eb="23">
      <t>コウガク</t>
    </rPh>
    <rPh sb="24" eb="27">
      <t>ハイキブツ</t>
    </rPh>
    <rPh sb="27" eb="29">
      <t>カンリ</t>
    </rPh>
    <phoneticPr fontId="5"/>
  </si>
  <si>
    <t>電気工事士法</t>
    <phoneticPr fontId="5"/>
  </si>
  <si>
    <t>第一種電気工事士</t>
  </si>
  <si>
    <t>第二種電気工事士</t>
    <phoneticPr fontId="5"/>
  </si>
  <si>
    <t>電気事業法</t>
    <phoneticPr fontId="5"/>
  </si>
  <si>
    <t>電気主任技術者（第１種～第３種）</t>
    <phoneticPr fontId="5"/>
  </si>
  <si>
    <t>電気通信事業法</t>
    <rPh sb="0" eb="2">
      <t>デンキ</t>
    </rPh>
    <rPh sb="2" eb="4">
      <t>ツウシン</t>
    </rPh>
    <rPh sb="4" eb="6">
      <t>ジギョウ</t>
    </rPh>
    <rPh sb="6" eb="7">
      <t>ホウ</t>
    </rPh>
    <phoneticPr fontId="5"/>
  </si>
  <si>
    <t>電気通信主任技術者　</t>
    <rPh sb="2" eb="4">
      <t>ツウシン</t>
    </rPh>
    <phoneticPr fontId="5"/>
  </si>
  <si>
    <t>水道法</t>
    <rPh sb="0" eb="2">
      <t>スイドウ</t>
    </rPh>
    <rPh sb="2" eb="3">
      <t>ホウ</t>
    </rPh>
    <phoneticPr fontId="5"/>
  </si>
  <si>
    <t xml:space="preserve">給水装置工事主任技術者    </t>
    <rPh sb="0" eb="2">
      <t>キュウスイ</t>
    </rPh>
    <rPh sb="2" eb="4">
      <t>ソウチ</t>
    </rPh>
    <rPh sb="4" eb="6">
      <t>コウジ</t>
    </rPh>
    <rPh sb="6" eb="8">
      <t>シュニン</t>
    </rPh>
    <rPh sb="8" eb="10">
      <t>ギジュツ</t>
    </rPh>
    <rPh sb="10" eb="11">
      <t>シャ</t>
    </rPh>
    <phoneticPr fontId="5"/>
  </si>
  <si>
    <t>消防法</t>
    <rPh sb="0" eb="3">
      <t>ショウボウホウ</t>
    </rPh>
    <phoneticPr fontId="5"/>
  </si>
  <si>
    <t>甲種消防設備士</t>
    <rPh sb="0" eb="2">
      <t>コウシュ</t>
    </rPh>
    <rPh sb="2" eb="4">
      <t>ショウボウ</t>
    </rPh>
    <rPh sb="4" eb="6">
      <t>セツビ</t>
    </rPh>
    <rPh sb="6" eb="7">
      <t>シ</t>
    </rPh>
    <phoneticPr fontId="5"/>
  </si>
  <si>
    <t>乙種消防設備士</t>
    <rPh sb="0" eb="1">
      <t>オツ</t>
    </rPh>
    <rPh sb="1" eb="2">
      <t>シュ</t>
    </rPh>
    <rPh sb="2" eb="4">
      <t>ショウボウ</t>
    </rPh>
    <rPh sb="4" eb="6">
      <t>セツビ</t>
    </rPh>
    <rPh sb="6" eb="7">
      <t>シ</t>
    </rPh>
    <phoneticPr fontId="5"/>
  </si>
  <si>
    <t>職業能力開発促進法</t>
    <phoneticPr fontId="5"/>
  </si>
  <si>
    <t>建築大工</t>
    <phoneticPr fontId="5"/>
  </si>
  <si>
    <t>１級</t>
    <phoneticPr fontId="5"/>
  </si>
  <si>
    <t>型枠施工</t>
    <phoneticPr fontId="5"/>
  </si>
  <si>
    <t>１級</t>
    <phoneticPr fontId="5"/>
  </si>
  <si>
    <t>左官</t>
    <phoneticPr fontId="5"/>
  </si>
  <si>
    <t>とび・とび工</t>
    <phoneticPr fontId="5"/>
  </si>
  <si>
    <t>コンクリート圧送施工</t>
    <phoneticPr fontId="5"/>
  </si>
  <si>
    <t>１級</t>
    <phoneticPr fontId="5"/>
  </si>
  <si>
    <t>ウェルポイント施工</t>
    <phoneticPr fontId="5"/>
  </si>
  <si>
    <t>冷凍空気調和機器施工・空気調和設備配管</t>
    <rPh sb="0" eb="2">
      <t>レイトウ</t>
    </rPh>
    <rPh sb="2" eb="4">
      <t>クウキ</t>
    </rPh>
    <rPh sb="4" eb="6">
      <t>チョウワ</t>
    </rPh>
    <rPh sb="6" eb="8">
      <t>キキ</t>
    </rPh>
    <rPh sb="8" eb="10">
      <t>セコウ</t>
    </rPh>
    <phoneticPr fontId="5"/>
  </si>
  <si>
    <t>１級</t>
    <phoneticPr fontId="5"/>
  </si>
  <si>
    <t>給排水衛生設備配管</t>
    <phoneticPr fontId="5"/>
  </si>
  <si>
    <t>配管・配管工</t>
    <phoneticPr fontId="5"/>
  </si>
  <si>
    <t>建築板金「ダクト板金作業」</t>
    <rPh sb="0" eb="2">
      <t>ケンチク</t>
    </rPh>
    <rPh sb="2" eb="4">
      <t>バンキン</t>
    </rPh>
    <rPh sb="8" eb="10">
      <t>バンキン</t>
    </rPh>
    <rPh sb="10" eb="12">
      <t>サギョウ</t>
    </rPh>
    <phoneticPr fontId="5"/>
  </si>
  <si>
    <t>タイル張り・タイル張り工</t>
    <phoneticPr fontId="5"/>
  </si>
  <si>
    <t>築炉・築炉工・れんが積み</t>
    <phoneticPr fontId="5"/>
  </si>
  <si>
    <t>ブロック建築・ブロック建築工・コンクリート積みブロック施工</t>
    <phoneticPr fontId="5"/>
  </si>
  <si>
    <t>石工・石材施工・石積み</t>
    <phoneticPr fontId="5"/>
  </si>
  <si>
    <t>鉄工・製罐</t>
    <phoneticPr fontId="5"/>
  </si>
  <si>
    <t>鉄筋組立て・鉄筋施工</t>
    <phoneticPr fontId="5"/>
  </si>
  <si>
    <t>工場板金</t>
    <phoneticPr fontId="5"/>
  </si>
  <si>
    <t>板金「建築板金作業」・建築板金「内外装板金作業」・板金工「建築板金作業」</t>
    <rPh sb="16" eb="19">
      <t>ナイガイソウ</t>
    </rPh>
    <rPh sb="19" eb="21">
      <t>バンキン</t>
    </rPh>
    <rPh sb="21" eb="23">
      <t>サギョウ</t>
    </rPh>
    <phoneticPr fontId="5"/>
  </si>
  <si>
    <t>板金・板金工・打出し板金</t>
    <phoneticPr fontId="5"/>
  </si>
  <si>
    <t>かわらぶき・ストレート施工</t>
    <phoneticPr fontId="5"/>
  </si>
  <si>
    <t>ガラス施工</t>
    <phoneticPr fontId="5"/>
  </si>
  <si>
    <t>塗装・木工塗装・木工塗装工</t>
    <phoneticPr fontId="5"/>
  </si>
  <si>
    <t>１級</t>
    <phoneticPr fontId="5"/>
  </si>
  <si>
    <t>建築塗装・建築塗装工</t>
    <phoneticPr fontId="5"/>
  </si>
  <si>
    <t>金属塗装・金属塗装工</t>
    <phoneticPr fontId="5"/>
  </si>
  <si>
    <t>噴霧塗装</t>
    <phoneticPr fontId="5"/>
  </si>
  <si>
    <t>路面標示施工</t>
    <rPh sb="2" eb="4">
      <t>ヒョウジ</t>
    </rPh>
    <phoneticPr fontId="5"/>
  </si>
  <si>
    <t>畳製作・畳工</t>
    <phoneticPr fontId="5"/>
  </si>
  <si>
    <t>１級</t>
    <phoneticPr fontId="5"/>
  </si>
  <si>
    <t>内装仕上げ施工・カーテン施工・天井仕上げ施工・床仕上げ施工・表装・表具・表具工</t>
    <rPh sb="24" eb="26">
      <t>シア</t>
    </rPh>
    <phoneticPr fontId="5"/>
  </si>
  <si>
    <t>熱絶縁施工</t>
    <phoneticPr fontId="5"/>
  </si>
  <si>
    <t>建具製作・建具工・木工・カーテンウォール施工・サッシ施工</t>
    <phoneticPr fontId="5"/>
  </si>
  <si>
    <t>造園</t>
    <phoneticPr fontId="5"/>
  </si>
  <si>
    <t>防水施工</t>
    <phoneticPr fontId="5"/>
  </si>
  <si>
    <t>さく井</t>
    <phoneticPr fontId="5"/>
  </si>
  <si>
    <t>地すべり防止工事</t>
    <rPh sb="0" eb="1">
      <t>チ</t>
    </rPh>
    <rPh sb="4" eb="6">
      <t>ボウシ</t>
    </rPh>
    <rPh sb="6" eb="8">
      <t>コウジ</t>
    </rPh>
    <phoneticPr fontId="5"/>
  </si>
  <si>
    <t>基礎ぐい工事　（※H28年8月施行）</t>
    <rPh sb="0" eb="2">
      <t>キソ</t>
    </rPh>
    <rPh sb="4" eb="6">
      <t>コウジ</t>
    </rPh>
    <rPh sb="12" eb="13">
      <t>ネン</t>
    </rPh>
    <rPh sb="14" eb="15">
      <t>ガツ</t>
    </rPh>
    <rPh sb="15" eb="17">
      <t>セコウ</t>
    </rPh>
    <phoneticPr fontId="5"/>
  </si>
  <si>
    <t>建築設備士</t>
    <rPh sb="0" eb="2">
      <t>ケンチク</t>
    </rPh>
    <rPh sb="2" eb="4">
      <t>セツビ</t>
    </rPh>
    <rPh sb="4" eb="5">
      <t>シ</t>
    </rPh>
    <phoneticPr fontId="5"/>
  </si>
  <si>
    <t>計装</t>
    <rPh sb="0" eb="1">
      <t>ケイ</t>
    </rPh>
    <rPh sb="1" eb="2">
      <t>ソウ</t>
    </rPh>
    <phoneticPr fontId="5"/>
  </si>
  <si>
    <t>解体工事　（※H28年8月施行）</t>
    <rPh sb="0" eb="2">
      <t>カイタイ</t>
    </rPh>
    <rPh sb="2" eb="4">
      <t>コウジ</t>
    </rPh>
    <phoneticPr fontId="5"/>
  </si>
  <si>
    <t>大工</t>
    <rPh sb="0" eb="2">
      <t>ダイク</t>
    </rPh>
    <phoneticPr fontId="5"/>
  </si>
  <si>
    <t>左官</t>
    <rPh sb="0" eb="2">
      <t>サカン</t>
    </rPh>
    <phoneticPr fontId="5"/>
  </si>
  <si>
    <t>とび・土工・コ</t>
    <rPh sb="3" eb="5">
      <t>ドコウ</t>
    </rPh>
    <phoneticPr fontId="5"/>
  </si>
  <si>
    <t>石工</t>
    <phoneticPr fontId="1"/>
  </si>
  <si>
    <t>屋根</t>
    <rPh sb="0" eb="2">
      <t>ヤネ</t>
    </rPh>
    <phoneticPr fontId="1"/>
  </si>
  <si>
    <t>電気</t>
    <rPh sb="0" eb="2">
      <t>デンキ</t>
    </rPh>
    <phoneticPr fontId="1"/>
  </si>
  <si>
    <t>管</t>
    <rPh sb="0" eb="1">
      <t>カン</t>
    </rPh>
    <phoneticPr fontId="1"/>
  </si>
  <si>
    <t>タイル・レンガ</t>
    <phoneticPr fontId="5"/>
  </si>
  <si>
    <t>鋼構造物</t>
    <rPh sb="0" eb="4">
      <t>コウコウゾウブツ</t>
    </rPh>
    <phoneticPr fontId="5"/>
  </si>
  <si>
    <t>鉄筋</t>
    <rPh sb="0" eb="2">
      <t>テッキン</t>
    </rPh>
    <phoneticPr fontId="5"/>
  </si>
  <si>
    <t>ほ装</t>
    <rPh sb="1" eb="2">
      <t>ソウ</t>
    </rPh>
    <phoneticPr fontId="5"/>
  </si>
  <si>
    <t>しゅんせつ</t>
    <phoneticPr fontId="5"/>
  </si>
  <si>
    <t>板金</t>
    <rPh sb="0" eb="2">
      <t>バンキン</t>
    </rPh>
    <phoneticPr fontId="5"/>
  </si>
  <si>
    <t>ガラス</t>
    <phoneticPr fontId="5"/>
  </si>
  <si>
    <t>塗装</t>
    <rPh sb="0" eb="2">
      <t>トソウ</t>
    </rPh>
    <phoneticPr fontId="5"/>
  </si>
  <si>
    <t>防水</t>
    <rPh sb="0" eb="2">
      <t>ボウスイ</t>
    </rPh>
    <phoneticPr fontId="5"/>
  </si>
  <si>
    <t>内装仕上</t>
    <rPh sb="0" eb="4">
      <t>ナイソウシア</t>
    </rPh>
    <phoneticPr fontId="5"/>
  </si>
  <si>
    <t>機械器具設置</t>
    <rPh sb="0" eb="6">
      <t>キカイキグセッチ</t>
    </rPh>
    <phoneticPr fontId="5"/>
  </si>
  <si>
    <t>熱絶縁</t>
    <rPh sb="0" eb="3">
      <t>ネツゼツエン</t>
    </rPh>
    <phoneticPr fontId="5"/>
  </si>
  <si>
    <t>電気通信</t>
    <rPh sb="0" eb="4">
      <t>デンキツウシン</t>
    </rPh>
    <phoneticPr fontId="5"/>
  </si>
  <si>
    <t>造園</t>
    <rPh sb="0" eb="2">
      <t>ゾウエン</t>
    </rPh>
    <phoneticPr fontId="5"/>
  </si>
  <si>
    <t>さく井</t>
    <rPh sb="2" eb="3">
      <t>イ</t>
    </rPh>
    <phoneticPr fontId="5"/>
  </si>
  <si>
    <t>建具</t>
    <rPh sb="0" eb="2">
      <t>タテグ</t>
    </rPh>
    <phoneticPr fontId="5"/>
  </si>
  <si>
    <t>水道施設</t>
    <rPh sb="0" eb="4">
      <t>スイドウシセツ</t>
    </rPh>
    <phoneticPr fontId="5"/>
  </si>
  <si>
    <t>消防施設</t>
    <rPh sb="0" eb="4">
      <t>ショウボウシセツ</t>
    </rPh>
    <phoneticPr fontId="5"/>
  </si>
  <si>
    <t>清掃施設</t>
    <rPh sb="0" eb="4">
      <t>セイソウシセツ</t>
    </rPh>
    <phoneticPr fontId="5"/>
  </si>
  <si>
    <t>解体</t>
    <rPh sb="0" eb="2">
      <t>カイタイ</t>
    </rPh>
    <phoneticPr fontId="5"/>
  </si>
  <si>
    <t>№</t>
    <phoneticPr fontId="5"/>
  </si>
  <si>
    <t>沖縄県</t>
    <rPh sb="2" eb="3">
      <t>ケン</t>
    </rPh>
    <phoneticPr fontId="1"/>
  </si>
  <si>
    <t>青森県</t>
    <rPh sb="2" eb="3">
      <t>ケン</t>
    </rPh>
    <phoneticPr fontId="1"/>
  </si>
  <si>
    <t>岩手県</t>
    <rPh sb="2" eb="3">
      <t>ケン</t>
    </rPh>
    <phoneticPr fontId="1"/>
  </si>
  <si>
    <t>宮城県</t>
    <rPh sb="2" eb="3">
      <t>ケン</t>
    </rPh>
    <phoneticPr fontId="1"/>
  </si>
  <si>
    <t>秋田県</t>
    <rPh sb="2" eb="3">
      <t>ケン</t>
    </rPh>
    <phoneticPr fontId="1"/>
  </si>
  <si>
    <t>山形県</t>
    <rPh sb="2" eb="3">
      <t>ケン</t>
    </rPh>
    <phoneticPr fontId="1"/>
  </si>
  <si>
    <t>福島県</t>
    <rPh sb="2" eb="3">
      <t>ケン</t>
    </rPh>
    <phoneticPr fontId="1"/>
  </si>
  <si>
    <t>茨城県</t>
    <rPh sb="2" eb="3">
      <t>ケン</t>
    </rPh>
    <phoneticPr fontId="1"/>
  </si>
  <si>
    <t>栃木県</t>
    <rPh sb="2" eb="3">
      <t>ケン</t>
    </rPh>
    <phoneticPr fontId="1"/>
  </si>
  <si>
    <t>群馬県</t>
    <rPh sb="2" eb="3">
      <t>ケン</t>
    </rPh>
    <phoneticPr fontId="1"/>
  </si>
  <si>
    <t>埼玉県</t>
    <rPh sb="2" eb="3">
      <t>ケン</t>
    </rPh>
    <phoneticPr fontId="1"/>
  </si>
  <si>
    <t>千葉県</t>
    <rPh sb="2" eb="3">
      <t>ケン</t>
    </rPh>
    <phoneticPr fontId="1"/>
  </si>
  <si>
    <t>東京都</t>
    <rPh sb="2" eb="3">
      <t>ト</t>
    </rPh>
    <phoneticPr fontId="1"/>
  </si>
  <si>
    <t>神奈川県</t>
    <rPh sb="3" eb="4">
      <t>ケン</t>
    </rPh>
    <phoneticPr fontId="1"/>
  </si>
  <si>
    <t>新潟県</t>
    <rPh sb="2" eb="3">
      <t>ケン</t>
    </rPh>
    <phoneticPr fontId="1"/>
  </si>
  <si>
    <t>富山県</t>
    <rPh sb="2" eb="3">
      <t>ケン</t>
    </rPh>
    <phoneticPr fontId="1"/>
  </si>
  <si>
    <t>石川県</t>
    <rPh sb="2" eb="3">
      <t>ケン</t>
    </rPh>
    <phoneticPr fontId="1"/>
  </si>
  <si>
    <t>福井県</t>
    <rPh sb="2" eb="3">
      <t>ケン</t>
    </rPh>
    <phoneticPr fontId="1"/>
  </si>
  <si>
    <t>山梨県</t>
    <rPh sb="2" eb="3">
      <t>ケン</t>
    </rPh>
    <phoneticPr fontId="1"/>
  </si>
  <si>
    <t>長野県</t>
    <rPh sb="2" eb="3">
      <t>ケン</t>
    </rPh>
    <phoneticPr fontId="1"/>
  </si>
  <si>
    <t>岐阜県</t>
    <rPh sb="2" eb="3">
      <t>ケン</t>
    </rPh>
    <phoneticPr fontId="1"/>
  </si>
  <si>
    <t>静岡県</t>
    <rPh sb="2" eb="3">
      <t>ケン</t>
    </rPh>
    <phoneticPr fontId="1"/>
  </si>
  <si>
    <t>鹿児島県</t>
    <rPh sb="3" eb="4">
      <t>ケン</t>
    </rPh>
    <phoneticPr fontId="1"/>
  </si>
  <si>
    <t>宮崎県</t>
    <rPh sb="2" eb="3">
      <t>ケン</t>
    </rPh>
    <phoneticPr fontId="1"/>
  </si>
  <si>
    <t>大分県</t>
    <rPh sb="2" eb="3">
      <t>ケン</t>
    </rPh>
    <phoneticPr fontId="1"/>
  </si>
  <si>
    <t>熊本県</t>
    <rPh sb="2" eb="3">
      <t>ケン</t>
    </rPh>
    <phoneticPr fontId="1"/>
  </si>
  <si>
    <t>長崎県</t>
    <rPh sb="2" eb="3">
      <t>ケン</t>
    </rPh>
    <phoneticPr fontId="1"/>
  </si>
  <si>
    <t>佐賀県</t>
    <rPh sb="2" eb="3">
      <t>ケン</t>
    </rPh>
    <phoneticPr fontId="1"/>
  </si>
  <si>
    <t>福岡県</t>
    <rPh sb="2" eb="3">
      <t>ケン</t>
    </rPh>
    <phoneticPr fontId="1"/>
  </si>
  <si>
    <t>高知県</t>
    <rPh sb="2" eb="3">
      <t>ケン</t>
    </rPh>
    <phoneticPr fontId="1"/>
  </si>
  <si>
    <t>愛媛県</t>
    <rPh sb="2" eb="3">
      <t>ケン</t>
    </rPh>
    <phoneticPr fontId="1"/>
  </si>
  <si>
    <t>香川県</t>
    <rPh sb="2" eb="3">
      <t>ケン</t>
    </rPh>
    <phoneticPr fontId="1"/>
  </si>
  <si>
    <t>徳島県</t>
    <rPh sb="2" eb="3">
      <t>ケン</t>
    </rPh>
    <phoneticPr fontId="1"/>
  </si>
  <si>
    <t>山口県</t>
    <rPh sb="2" eb="3">
      <t>ケン</t>
    </rPh>
    <phoneticPr fontId="1"/>
  </si>
  <si>
    <t>広島県</t>
    <rPh sb="2" eb="3">
      <t>ケン</t>
    </rPh>
    <phoneticPr fontId="1"/>
  </si>
  <si>
    <t>岡山県</t>
    <rPh sb="2" eb="3">
      <t>ケン</t>
    </rPh>
    <phoneticPr fontId="1"/>
  </si>
  <si>
    <t>島根県</t>
    <rPh sb="2" eb="3">
      <t>ケン</t>
    </rPh>
    <phoneticPr fontId="1"/>
  </si>
  <si>
    <t>鳥取県</t>
    <rPh sb="2" eb="3">
      <t>ケン</t>
    </rPh>
    <phoneticPr fontId="1"/>
  </si>
  <si>
    <t>和歌山県</t>
    <rPh sb="3" eb="4">
      <t>ケン</t>
    </rPh>
    <phoneticPr fontId="1"/>
  </si>
  <si>
    <t>奈良県</t>
    <rPh sb="2" eb="3">
      <t>ケン</t>
    </rPh>
    <phoneticPr fontId="1"/>
  </si>
  <si>
    <t>愛知県</t>
    <rPh sb="2" eb="3">
      <t>ケン</t>
    </rPh>
    <phoneticPr fontId="1"/>
  </si>
  <si>
    <t>三重県</t>
    <rPh sb="2" eb="3">
      <t>ケン</t>
    </rPh>
    <phoneticPr fontId="1"/>
  </si>
  <si>
    <t>滋賀県</t>
    <rPh sb="2" eb="3">
      <t>ケン</t>
    </rPh>
    <phoneticPr fontId="1"/>
  </si>
  <si>
    <t>京都府</t>
    <rPh sb="2" eb="3">
      <t>フ</t>
    </rPh>
    <phoneticPr fontId="1"/>
  </si>
  <si>
    <t>大阪府</t>
    <rPh sb="2" eb="3">
      <t>フ</t>
    </rPh>
    <phoneticPr fontId="1"/>
  </si>
  <si>
    <t>兵庫県</t>
    <rPh sb="2" eb="3">
      <t>ケン</t>
    </rPh>
    <phoneticPr fontId="1"/>
  </si>
  <si>
    <t>国土交通大臣</t>
    <rPh sb="0" eb="2">
      <t>コクド</t>
    </rPh>
    <rPh sb="2" eb="4">
      <t>コウツウ</t>
    </rPh>
    <rPh sb="4" eb="6">
      <t>ダイジン</t>
    </rPh>
    <phoneticPr fontId="1"/>
  </si>
  <si>
    <t>①特定</t>
    <rPh sb="1" eb="3">
      <t>トクテイ</t>
    </rPh>
    <phoneticPr fontId="1"/>
  </si>
  <si>
    <t>②一般</t>
    <rPh sb="1" eb="3">
      <t>イッパン</t>
    </rPh>
    <phoneticPr fontId="1"/>
  </si>
  <si>
    <t>③特定及び一般</t>
    <rPh sb="1" eb="3">
      <t>トクテイ</t>
    </rPh>
    <rPh sb="3" eb="4">
      <t>オヨ</t>
    </rPh>
    <rPh sb="5" eb="7">
      <t>イッパン</t>
    </rPh>
    <phoneticPr fontId="1"/>
  </si>
  <si>
    <t>許可区分・プルダウン用</t>
    <rPh sb="0" eb="2">
      <t>キョカ</t>
    </rPh>
    <rPh sb="2" eb="4">
      <t>クブン</t>
    </rPh>
    <rPh sb="10" eb="11">
      <t>ヨウ</t>
    </rPh>
    <phoneticPr fontId="1"/>
  </si>
  <si>
    <t>その他</t>
    <rPh sb="2" eb="3">
      <t>タ</t>
    </rPh>
    <phoneticPr fontId="1"/>
  </si>
  <si>
    <t>土木一式</t>
    <rPh sb="0" eb="2">
      <t>ドボク</t>
    </rPh>
    <rPh sb="2" eb="4">
      <t>イッシキ</t>
    </rPh>
    <phoneticPr fontId="1"/>
  </si>
  <si>
    <t>建築一式</t>
    <rPh sb="0" eb="4">
      <t>ケンチクイッシキ</t>
    </rPh>
    <phoneticPr fontId="1"/>
  </si>
  <si>
    <t>大工</t>
    <rPh sb="0" eb="2">
      <t>ダイク</t>
    </rPh>
    <phoneticPr fontId="1"/>
  </si>
  <si>
    <t>左官</t>
    <rPh sb="0" eb="2">
      <t>サカン</t>
    </rPh>
    <phoneticPr fontId="1"/>
  </si>
  <si>
    <t>石</t>
    <rPh sb="0" eb="1">
      <t>イシ</t>
    </rPh>
    <phoneticPr fontId="1"/>
  </si>
  <si>
    <t>鋼構造物</t>
    <rPh sb="0" eb="4">
      <t>コウコウゾウブツ</t>
    </rPh>
    <phoneticPr fontId="1"/>
  </si>
  <si>
    <t>鉄筋</t>
    <rPh sb="0" eb="2">
      <t>テッキン</t>
    </rPh>
    <phoneticPr fontId="1"/>
  </si>
  <si>
    <t>ほ装</t>
    <rPh sb="1" eb="2">
      <t>ソウ</t>
    </rPh>
    <phoneticPr fontId="1"/>
  </si>
  <si>
    <t>板金</t>
    <rPh sb="0" eb="2">
      <t>バンキン</t>
    </rPh>
    <phoneticPr fontId="1"/>
  </si>
  <si>
    <t>塗装</t>
    <rPh sb="0" eb="2">
      <t>トソウ</t>
    </rPh>
    <phoneticPr fontId="1"/>
  </si>
  <si>
    <t>防水</t>
    <rPh sb="0" eb="2">
      <t>ボウスイ</t>
    </rPh>
    <phoneticPr fontId="1"/>
  </si>
  <si>
    <t>内装仕上</t>
    <rPh sb="0" eb="4">
      <t>ナイソウシア</t>
    </rPh>
    <phoneticPr fontId="1"/>
  </si>
  <si>
    <t>機械器具設置</t>
    <rPh sb="0" eb="4">
      <t>キカイキグ</t>
    </rPh>
    <rPh sb="4" eb="6">
      <t>セッチ</t>
    </rPh>
    <phoneticPr fontId="1"/>
  </si>
  <si>
    <t>熱絶縁</t>
    <rPh sb="0" eb="3">
      <t>ネツゼツエン</t>
    </rPh>
    <phoneticPr fontId="1"/>
  </si>
  <si>
    <t>電気通信</t>
    <rPh sb="0" eb="4">
      <t>デンキツウシン</t>
    </rPh>
    <phoneticPr fontId="1"/>
  </si>
  <si>
    <t>造園</t>
    <rPh sb="0" eb="2">
      <t>ゾウエン</t>
    </rPh>
    <phoneticPr fontId="1"/>
  </si>
  <si>
    <t>さく井</t>
    <rPh sb="2" eb="3">
      <t>イ</t>
    </rPh>
    <phoneticPr fontId="1"/>
  </si>
  <si>
    <t>建具</t>
    <rPh sb="0" eb="2">
      <t>タテグ</t>
    </rPh>
    <phoneticPr fontId="1"/>
  </si>
  <si>
    <t>水道施設</t>
    <rPh sb="0" eb="4">
      <t>スイドウシセツ</t>
    </rPh>
    <phoneticPr fontId="1"/>
  </si>
  <si>
    <t>消防施設</t>
    <rPh sb="0" eb="2">
      <t>ショウボウ</t>
    </rPh>
    <rPh sb="2" eb="4">
      <t>シセツ</t>
    </rPh>
    <phoneticPr fontId="1"/>
  </si>
  <si>
    <t>清掃施設</t>
    <rPh sb="0" eb="4">
      <t>セイソウシセツ</t>
    </rPh>
    <phoneticPr fontId="1"/>
  </si>
  <si>
    <t>解体</t>
    <rPh sb="0" eb="2">
      <t>カイタイ</t>
    </rPh>
    <phoneticPr fontId="1"/>
  </si>
  <si>
    <t>しゅんせつ</t>
    <phoneticPr fontId="1"/>
  </si>
  <si>
    <t>ガラス</t>
    <phoneticPr fontId="1"/>
  </si>
  <si>
    <t>建設機械施工技士</t>
  </si>
  <si>
    <t>建築施工管理技士</t>
  </si>
  <si>
    <t>電気工事施工管理技士</t>
  </si>
  <si>
    <t>管工事施工管理技士</t>
  </si>
  <si>
    <t>電気通信工事施工管理技士</t>
  </si>
  <si>
    <t>造園施工管理技士</t>
  </si>
  <si>
    <t>建築士</t>
  </si>
  <si>
    <t>第二種電気工事士</t>
  </si>
  <si>
    <t>電気主任技術者（第１種～第３種）</t>
  </si>
  <si>
    <t>建築大工</t>
  </si>
  <si>
    <t>型枠施工</t>
  </si>
  <si>
    <t>左官</t>
  </si>
  <si>
    <t>とび・とび工</t>
  </si>
  <si>
    <t>コンクリート圧送施工</t>
  </si>
  <si>
    <t>ウェルポイント施工</t>
  </si>
  <si>
    <t>給排水衛生設備配管</t>
  </si>
  <si>
    <t>配管・配管工</t>
  </si>
  <si>
    <t>タイル張り・タイル張り工</t>
  </si>
  <si>
    <t>築炉・築炉工・れんが積み</t>
  </si>
  <si>
    <t>石工・石材施工・石積み</t>
  </si>
  <si>
    <t>鉄工・製罐</t>
  </si>
  <si>
    <t>鉄筋組立て・鉄筋施工</t>
  </si>
  <si>
    <t>工場板金</t>
  </si>
  <si>
    <t>板金・板金工・打出し板金</t>
  </si>
  <si>
    <t>かわらぶき・ストレート施工</t>
  </si>
  <si>
    <t>ガラス施工</t>
  </si>
  <si>
    <t>塗装・木工塗装・木工塗装工</t>
  </si>
  <si>
    <t>建築塗装・建築塗装工</t>
  </si>
  <si>
    <t>金属塗装・金属塗装工</t>
  </si>
  <si>
    <t>噴霧塗装</t>
  </si>
  <si>
    <t>畳製作・畳工</t>
  </si>
  <si>
    <t>熱絶縁施工</t>
  </si>
  <si>
    <t>造園</t>
  </si>
  <si>
    <t>防水施工</t>
  </si>
  <si>
    <t>さく井</t>
  </si>
  <si>
    <t>とび・土工・コン</t>
    <rPh sb="3" eb="5">
      <t>ドコウ</t>
    </rPh>
    <phoneticPr fontId="1"/>
  </si>
  <si>
    <t>タイル・れんが</t>
    <phoneticPr fontId="1"/>
  </si>
  <si>
    <t>その他</t>
    <rPh sb="2" eb="3">
      <t>タ</t>
    </rPh>
    <phoneticPr fontId="1"/>
  </si>
  <si>
    <t>1.土木</t>
    <rPh sb="2" eb="4">
      <t>ドボク</t>
    </rPh>
    <phoneticPr fontId="1"/>
  </si>
  <si>
    <t>2.建築</t>
    <rPh sb="2" eb="4">
      <t>ケンチク</t>
    </rPh>
    <phoneticPr fontId="1"/>
  </si>
  <si>
    <t>3.大工</t>
    <rPh sb="2" eb="4">
      <t>ダイク</t>
    </rPh>
    <phoneticPr fontId="1"/>
  </si>
  <si>
    <t>4.左官</t>
    <rPh sb="2" eb="4">
      <t>サカン</t>
    </rPh>
    <phoneticPr fontId="1"/>
  </si>
  <si>
    <t>5.とび・土工・コ</t>
    <rPh sb="5" eb="7">
      <t>ドコウ</t>
    </rPh>
    <phoneticPr fontId="1"/>
  </si>
  <si>
    <t>6.石工</t>
    <rPh sb="2" eb="4">
      <t>セッコウ</t>
    </rPh>
    <phoneticPr fontId="1"/>
  </si>
  <si>
    <t>7.屋根</t>
    <rPh sb="2" eb="4">
      <t>ヤネ</t>
    </rPh>
    <phoneticPr fontId="1"/>
  </si>
  <si>
    <t>8.電気</t>
    <rPh sb="2" eb="4">
      <t>デンキ</t>
    </rPh>
    <phoneticPr fontId="1"/>
  </si>
  <si>
    <t>9.管</t>
    <rPh sb="2" eb="3">
      <t>カン</t>
    </rPh>
    <phoneticPr fontId="1"/>
  </si>
  <si>
    <t>10.タイル・レンガ</t>
    <phoneticPr fontId="1"/>
  </si>
  <si>
    <t>11.鋼構造物</t>
    <rPh sb="3" eb="7">
      <t>コウコウゾウブツ</t>
    </rPh>
    <phoneticPr fontId="1"/>
  </si>
  <si>
    <t>12.鉄筋</t>
    <rPh sb="3" eb="5">
      <t>テッキン</t>
    </rPh>
    <phoneticPr fontId="1"/>
  </si>
  <si>
    <t>13.ほ装</t>
    <rPh sb="4" eb="5">
      <t>ソウ</t>
    </rPh>
    <phoneticPr fontId="1"/>
  </si>
  <si>
    <t>14.しゅんせつ</t>
    <phoneticPr fontId="1"/>
  </si>
  <si>
    <t>15.板金</t>
    <rPh sb="3" eb="5">
      <t>バンキン</t>
    </rPh>
    <phoneticPr fontId="1"/>
  </si>
  <si>
    <t>16.ガラス</t>
    <phoneticPr fontId="1"/>
  </si>
  <si>
    <t>17.塗装</t>
    <rPh sb="3" eb="5">
      <t>トソウ</t>
    </rPh>
    <phoneticPr fontId="1"/>
  </si>
  <si>
    <t>18.防水</t>
    <rPh sb="3" eb="5">
      <t>ボウスイ</t>
    </rPh>
    <phoneticPr fontId="1"/>
  </si>
  <si>
    <t>19.内装仕上</t>
    <rPh sb="3" eb="5">
      <t>ナイソウ</t>
    </rPh>
    <rPh sb="5" eb="7">
      <t>シア</t>
    </rPh>
    <phoneticPr fontId="1"/>
  </si>
  <si>
    <t>20.機械器具設置</t>
    <rPh sb="3" eb="5">
      <t>キカイ</t>
    </rPh>
    <rPh sb="5" eb="7">
      <t>キグ</t>
    </rPh>
    <rPh sb="7" eb="9">
      <t>セッチ</t>
    </rPh>
    <phoneticPr fontId="1"/>
  </si>
  <si>
    <t>21.熱絶縁</t>
    <rPh sb="3" eb="4">
      <t>ネツ</t>
    </rPh>
    <rPh sb="4" eb="6">
      <t>ゼツエン</t>
    </rPh>
    <phoneticPr fontId="1"/>
  </si>
  <si>
    <t>22.電気通信</t>
    <rPh sb="3" eb="5">
      <t>デンキ</t>
    </rPh>
    <rPh sb="5" eb="7">
      <t>ツウシン</t>
    </rPh>
    <phoneticPr fontId="1"/>
  </si>
  <si>
    <t>23.造園</t>
    <rPh sb="3" eb="5">
      <t>ゾウエン</t>
    </rPh>
    <phoneticPr fontId="1"/>
  </si>
  <si>
    <t>24.さく井</t>
    <rPh sb="5" eb="6">
      <t>イ</t>
    </rPh>
    <phoneticPr fontId="1"/>
  </si>
  <si>
    <t>25.建具</t>
    <rPh sb="3" eb="5">
      <t>タテグ</t>
    </rPh>
    <phoneticPr fontId="1"/>
  </si>
  <si>
    <t>26.水道施設</t>
    <rPh sb="3" eb="7">
      <t>スイドウシセツ</t>
    </rPh>
    <phoneticPr fontId="1"/>
  </si>
  <si>
    <t>27.消防施設</t>
    <rPh sb="3" eb="5">
      <t>ショウボウ</t>
    </rPh>
    <rPh sb="5" eb="7">
      <t>シセツ</t>
    </rPh>
    <phoneticPr fontId="1"/>
  </si>
  <si>
    <t>28.清掃施設</t>
    <rPh sb="3" eb="5">
      <t>セイソウ</t>
    </rPh>
    <rPh sb="5" eb="7">
      <t>シセツ</t>
    </rPh>
    <phoneticPr fontId="1"/>
  </si>
  <si>
    <t>29.解体</t>
    <rPh sb="3" eb="5">
      <t>カイタイ</t>
    </rPh>
    <phoneticPr fontId="1"/>
  </si>
  <si>
    <t>IF(AB5=1,0,(IF(0=((COUNTIF   )),0,1)))</t>
    <phoneticPr fontId="1"/>
  </si>
  <si>
    <t>基礎ぐい工事　</t>
    <rPh sb="0" eb="2">
      <t>キソ</t>
    </rPh>
    <rPh sb="4" eb="6">
      <t>コウジ</t>
    </rPh>
    <phoneticPr fontId="5"/>
  </si>
  <si>
    <t>解体工事　</t>
    <rPh sb="0" eb="2">
      <t>カイタイ</t>
    </rPh>
    <rPh sb="2" eb="4">
      <t>コウジ</t>
    </rPh>
    <phoneticPr fontId="5"/>
  </si>
  <si>
    <t>基幹技能者</t>
    <rPh sb="0" eb="2">
      <t>キカン</t>
    </rPh>
    <rPh sb="2" eb="5">
      <t>ギノウシャ</t>
    </rPh>
    <phoneticPr fontId="5"/>
  </si>
  <si>
    <t>その他</t>
    <rPh sb="2" eb="3">
      <t>タ</t>
    </rPh>
    <phoneticPr fontId="1"/>
  </si>
  <si>
    <t>１級</t>
    <rPh sb="1" eb="2">
      <t>キュウ</t>
    </rPh>
    <phoneticPr fontId="1"/>
  </si>
  <si>
    <t>２級</t>
    <rPh sb="1" eb="2">
      <t>キュウ</t>
    </rPh>
    <phoneticPr fontId="1"/>
  </si>
  <si>
    <t>その他</t>
    <rPh sb="2" eb="3">
      <t>タ</t>
    </rPh>
    <phoneticPr fontId="1"/>
  </si>
  <si>
    <t>基幹技能者（※H30年4月施行）  講習修了</t>
    <rPh sb="0" eb="2">
      <t>キカン</t>
    </rPh>
    <rPh sb="2" eb="5">
      <t>ギノウシャ</t>
    </rPh>
    <rPh sb="10" eb="11">
      <t>ネン</t>
    </rPh>
    <rPh sb="12" eb="13">
      <t>ガツ</t>
    </rPh>
    <rPh sb="13" eb="15">
      <t>シコウ</t>
    </rPh>
    <phoneticPr fontId="5"/>
  </si>
  <si>
    <t>64-3</t>
  </si>
  <si>
    <t>64-4</t>
  </si>
  <si>
    <t>64-5</t>
  </si>
  <si>
    <t>64-6</t>
  </si>
  <si>
    <t>64-7</t>
  </si>
  <si>
    <t>64-8</t>
  </si>
  <si>
    <t>64-9</t>
  </si>
  <si>
    <t>64-10</t>
  </si>
  <si>
    <t>64-11</t>
  </si>
  <si>
    <t>64-12</t>
  </si>
  <si>
    <t>64-13</t>
  </si>
  <si>
    <t>64-14</t>
  </si>
  <si>
    <t>64-15</t>
  </si>
  <si>
    <t>64-16</t>
  </si>
  <si>
    <t>64-17</t>
  </si>
  <si>
    <t>64-18</t>
  </si>
  <si>
    <t>64-19</t>
  </si>
  <si>
    <t>64-21</t>
  </si>
  <si>
    <t>64-22</t>
  </si>
  <si>
    <t>64-23</t>
  </si>
  <si>
    <t>64-21</t>
    <phoneticPr fontId="1"/>
  </si>
  <si>
    <t>64-22</t>
    <phoneticPr fontId="1"/>
  </si>
  <si>
    <t>64-23</t>
    <phoneticPr fontId="1"/>
  </si>
  <si>
    <t>64-25</t>
  </si>
  <si>
    <t>64-25</t>
    <phoneticPr fontId="1"/>
  </si>
  <si>
    <t>64-27</t>
  </si>
  <si>
    <t>64-27</t>
    <phoneticPr fontId="1"/>
  </si>
  <si>
    <t>左官</t>
    <rPh sb="0" eb="2">
      <t>サカン</t>
    </rPh>
    <phoneticPr fontId="1"/>
  </si>
  <si>
    <t>とび・土工・コ</t>
    <rPh sb="3" eb="5">
      <t>ドコウ</t>
    </rPh>
    <phoneticPr fontId="1"/>
  </si>
  <si>
    <t>石工</t>
    <rPh sb="0" eb="2">
      <t>セッコウ</t>
    </rPh>
    <phoneticPr fontId="1"/>
  </si>
  <si>
    <t>屋根</t>
    <rPh sb="0" eb="2">
      <t>ヤネ</t>
    </rPh>
    <phoneticPr fontId="1"/>
  </si>
  <si>
    <t>電気</t>
    <rPh sb="0" eb="2">
      <t>デンキ</t>
    </rPh>
    <phoneticPr fontId="1"/>
  </si>
  <si>
    <t>菅</t>
    <rPh sb="0" eb="1">
      <t>カン</t>
    </rPh>
    <phoneticPr fontId="1"/>
  </si>
  <si>
    <t>タイル・レンガ</t>
    <phoneticPr fontId="1"/>
  </si>
  <si>
    <t>鋼構造物</t>
    <rPh sb="0" eb="4">
      <t>コウコウゾウブツ</t>
    </rPh>
    <phoneticPr fontId="1"/>
  </si>
  <si>
    <t>鉄筋</t>
    <rPh sb="0" eb="2">
      <t>テッキン</t>
    </rPh>
    <phoneticPr fontId="1"/>
  </si>
  <si>
    <t>ほ装</t>
    <rPh sb="1" eb="2">
      <t>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</si>
  <si>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</si>
  <si>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</si>
  <si>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</si>
  <si>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</si>
  <si>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</si>
  <si>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</si>
  <si>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熱絶縁</t>
    <rPh sb="0" eb="3">
      <t>ネツゼツエン</t>
    </rPh>
    <phoneticPr fontId="1"/>
  </si>
  <si>
    <t>電気通信</t>
    <rPh sb="0" eb="2">
      <t>デンキ</t>
    </rPh>
    <rPh sb="2" eb="4">
      <t>ツウシン</t>
    </rPh>
    <phoneticPr fontId="1"/>
  </si>
  <si>
    <t>造園</t>
    <rPh sb="0" eb="2">
      <t>ゾウエン</t>
    </rPh>
    <phoneticPr fontId="1"/>
  </si>
  <si>
    <t>建具</t>
    <rPh sb="0" eb="2">
      <t>タテグ</t>
    </rPh>
    <phoneticPr fontId="1"/>
  </si>
  <si>
    <t>消防施設</t>
    <rPh sb="0" eb="2">
      <t>ショウボウ</t>
    </rPh>
    <rPh sb="2" eb="4">
      <t>シセツ</t>
    </rPh>
    <phoneticPr fontId="1"/>
  </si>
  <si>
    <t>建設業法第７条第２号イ　（指定学科卒業＋実務経験）</t>
    <rPh sb="0" eb="3">
      <t>ケンセツギョウ</t>
    </rPh>
    <rPh sb="3" eb="4">
      <t>ホウ</t>
    </rPh>
    <rPh sb="4" eb="5">
      <t>ダイ</t>
    </rPh>
    <rPh sb="6" eb="7">
      <t>ジョウ</t>
    </rPh>
    <rPh sb="7" eb="8">
      <t>ダイ</t>
    </rPh>
    <rPh sb="9" eb="10">
      <t>ゴウ</t>
    </rPh>
    <rPh sb="13" eb="15">
      <t>シテイ</t>
    </rPh>
    <rPh sb="15" eb="17">
      <t>ガッカ</t>
    </rPh>
    <rPh sb="17" eb="19">
      <t>ソツギョウ</t>
    </rPh>
    <rPh sb="20" eb="22">
      <t>ジツム</t>
    </rPh>
    <rPh sb="22" eb="24">
      <t>ケイケン</t>
    </rPh>
    <phoneticPr fontId="5"/>
  </si>
  <si>
    <t>建設業法第７条第２号ロ　（10年の実務経験）</t>
    <rPh sb="0" eb="3">
      <t>ケンセツギョウ</t>
    </rPh>
    <rPh sb="3" eb="4">
      <t>ホウ</t>
    </rPh>
    <rPh sb="4" eb="5">
      <t>ダイ</t>
    </rPh>
    <rPh sb="6" eb="7">
      <t>ジョウ</t>
    </rPh>
    <rPh sb="7" eb="8">
      <t>ダイ</t>
    </rPh>
    <rPh sb="9" eb="10">
      <t>ゴウ</t>
    </rPh>
    <rPh sb="15" eb="16">
      <t>ネン</t>
    </rPh>
    <rPh sb="17" eb="19">
      <t>ジツム</t>
    </rPh>
    <rPh sb="19" eb="21">
      <t>ケイケン</t>
    </rPh>
    <phoneticPr fontId="5"/>
  </si>
  <si>
    <t>001-1</t>
  </si>
  <si>
    <t>001-1</t>
    <phoneticPr fontId="1"/>
  </si>
  <si>
    <t>001-2</t>
  </si>
  <si>
    <t>001-3</t>
  </si>
  <si>
    <t>001-4</t>
  </si>
  <si>
    <t>001-5</t>
  </si>
  <si>
    <t>001-6</t>
  </si>
  <si>
    <t>001-7</t>
  </si>
  <si>
    <t>001-8</t>
  </si>
  <si>
    <t>001-9</t>
  </si>
  <si>
    <t>001-10</t>
  </si>
  <si>
    <t>001-11</t>
  </si>
  <si>
    <t>001-12</t>
  </si>
  <si>
    <t>001-13</t>
  </si>
  <si>
    <t>001-14</t>
  </si>
  <si>
    <t>001-15</t>
  </si>
  <si>
    <t>001-16</t>
  </si>
  <si>
    <t>001-17</t>
  </si>
  <si>
    <t>001-18</t>
  </si>
  <si>
    <t>001-19</t>
  </si>
  <si>
    <t>001-20</t>
  </si>
  <si>
    <t>001-21</t>
  </si>
  <si>
    <t>001-22</t>
  </si>
  <si>
    <t>001-23</t>
  </si>
  <si>
    <t>001-24</t>
  </si>
  <si>
    <t>001-25</t>
  </si>
  <si>
    <t>001-26</t>
  </si>
  <si>
    <t>001-27</t>
  </si>
  <si>
    <t>001-28</t>
  </si>
  <si>
    <t>001-29</t>
  </si>
  <si>
    <t>土木</t>
    <rPh sb="0" eb="2">
      <t>ドボク</t>
    </rPh>
    <phoneticPr fontId="1"/>
  </si>
  <si>
    <t>建築</t>
    <rPh sb="0" eb="2">
      <t>ケンチク</t>
    </rPh>
    <phoneticPr fontId="1"/>
  </si>
  <si>
    <t>機械器具設置</t>
    <rPh sb="0" eb="2">
      <t>キカイ</t>
    </rPh>
    <rPh sb="2" eb="4">
      <t>キグ</t>
    </rPh>
    <rPh sb="4" eb="6">
      <t>セッチ</t>
    </rPh>
    <phoneticPr fontId="1"/>
  </si>
  <si>
    <t>さく井</t>
    <rPh sb="2" eb="3">
      <t>イ</t>
    </rPh>
    <phoneticPr fontId="1"/>
  </si>
  <si>
    <t>水道施設</t>
    <rPh sb="0" eb="2">
      <t>スイドウ</t>
    </rPh>
    <rPh sb="2" eb="4">
      <t>シセツ</t>
    </rPh>
    <phoneticPr fontId="1"/>
  </si>
  <si>
    <t>清掃施設</t>
    <rPh sb="0" eb="2">
      <t>セイソウ</t>
    </rPh>
    <rPh sb="2" eb="4">
      <t>シセツ</t>
    </rPh>
    <phoneticPr fontId="1"/>
  </si>
  <si>
    <t>解体</t>
    <rPh sb="0" eb="2">
      <t>カイタイ</t>
    </rPh>
    <phoneticPr fontId="1"/>
  </si>
  <si>
    <t>001-4</t>
    <phoneticPr fontId="1"/>
  </si>
  <si>
    <t>001-5</t>
    <phoneticPr fontId="1"/>
  </si>
  <si>
    <t>001-6</t>
    <phoneticPr fontId="1"/>
  </si>
  <si>
    <t>001-7</t>
    <phoneticPr fontId="1"/>
  </si>
  <si>
    <t>001-8</t>
    <phoneticPr fontId="1"/>
  </si>
  <si>
    <t>001-9</t>
    <phoneticPr fontId="1"/>
  </si>
  <si>
    <t>001-10</t>
    <phoneticPr fontId="1"/>
  </si>
  <si>
    <t>001-11</t>
    <phoneticPr fontId="1"/>
  </si>
  <si>
    <t>001-12</t>
    <phoneticPr fontId="1"/>
  </si>
  <si>
    <t>001-13</t>
    <phoneticPr fontId="1"/>
  </si>
  <si>
    <t>001-14</t>
    <phoneticPr fontId="1"/>
  </si>
  <si>
    <t>001-15</t>
    <phoneticPr fontId="1"/>
  </si>
  <si>
    <t>001-29</t>
    <phoneticPr fontId="1"/>
  </si>
  <si>
    <t>001-28</t>
    <phoneticPr fontId="1"/>
  </si>
  <si>
    <t>001-27</t>
    <phoneticPr fontId="1"/>
  </si>
  <si>
    <t>001-26</t>
    <phoneticPr fontId="1"/>
  </si>
  <si>
    <t>001-25</t>
    <phoneticPr fontId="1"/>
  </si>
  <si>
    <t>001-24</t>
    <phoneticPr fontId="1"/>
  </si>
  <si>
    <t>001-23</t>
    <phoneticPr fontId="1"/>
  </si>
  <si>
    <t>001-21</t>
    <phoneticPr fontId="1"/>
  </si>
  <si>
    <t>001-20</t>
    <phoneticPr fontId="1"/>
  </si>
  <si>
    <t>001-19</t>
    <phoneticPr fontId="1"/>
  </si>
  <si>
    <t>001-18</t>
    <phoneticPr fontId="1"/>
  </si>
  <si>
    <t>001-17</t>
    <phoneticPr fontId="1"/>
  </si>
  <si>
    <t>001-16</t>
    <phoneticPr fontId="1"/>
  </si>
  <si>
    <t>002-1</t>
    <phoneticPr fontId="1"/>
  </si>
  <si>
    <t>002-2</t>
  </si>
  <si>
    <t>002-3</t>
  </si>
  <si>
    <t>002-4</t>
  </si>
  <si>
    <t>002-5</t>
  </si>
  <si>
    <t>002-6</t>
  </si>
  <si>
    <t>002-7</t>
  </si>
  <si>
    <t>002-8</t>
  </si>
  <si>
    <t>002-9</t>
  </si>
  <si>
    <t>002-10</t>
  </si>
  <si>
    <t>002-11</t>
  </si>
  <si>
    <t>002-12</t>
  </si>
  <si>
    <t>002-13</t>
  </si>
  <si>
    <t>002-14</t>
  </si>
  <si>
    <t>002-15</t>
  </si>
  <si>
    <t>002-16</t>
  </si>
  <si>
    <t>002-17</t>
  </si>
  <si>
    <t>002-18</t>
  </si>
  <si>
    <t>002-19</t>
  </si>
  <si>
    <t>002-20</t>
  </si>
  <si>
    <t>002-21</t>
  </si>
  <si>
    <t>002-22</t>
  </si>
  <si>
    <t>002-23</t>
  </si>
  <si>
    <t>002-24</t>
  </si>
  <si>
    <t>002-25</t>
  </si>
  <si>
    <t>002-26</t>
  </si>
  <si>
    <t>002-27</t>
  </si>
  <si>
    <t>002-28</t>
  </si>
  <si>
    <t>002-29</t>
  </si>
  <si>
    <t>002-1</t>
    <phoneticPr fontId="1"/>
  </si>
  <si>
    <t>建設業法第７条第２号ロ　（10年の実務経験）</t>
    <phoneticPr fontId="1"/>
  </si>
  <si>
    <t>002-29</t>
    <phoneticPr fontId="1"/>
  </si>
  <si>
    <t>002-28</t>
    <phoneticPr fontId="1"/>
  </si>
  <si>
    <t>002-27</t>
    <phoneticPr fontId="1"/>
  </si>
  <si>
    <t>002-26</t>
    <phoneticPr fontId="1"/>
  </si>
  <si>
    <t>002-25</t>
    <phoneticPr fontId="1"/>
  </si>
  <si>
    <t>002-24</t>
    <phoneticPr fontId="1"/>
  </si>
  <si>
    <t>002-23</t>
    <phoneticPr fontId="1"/>
  </si>
  <si>
    <t>002-22</t>
    <phoneticPr fontId="1"/>
  </si>
  <si>
    <t>002-21</t>
    <phoneticPr fontId="1"/>
  </si>
  <si>
    <t>002-20</t>
    <phoneticPr fontId="1"/>
  </si>
  <si>
    <t>002-19</t>
    <phoneticPr fontId="1"/>
  </si>
  <si>
    <t>002-18</t>
    <phoneticPr fontId="1"/>
  </si>
  <si>
    <t>002-17</t>
    <phoneticPr fontId="1"/>
  </si>
  <si>
    <t>002-16</t>
    <phoneticPr fontId="1"/>
  </si>
  <si>
    <t>002-15</t>
    <phoneticPr fontId="1"/>
  </si>
  <si>
    <t>002-14</t>
    <phoneticPr fontId="1"/>
  </si>
  <si>
    <t>002-13</t>
    <phoneticPr fontId="1"/>
  </si>
  <si>
    <t>002-12</t>
    <phoneticPr fontId="1"/>
  </si>
  <si>
    <t>002-11</t>
    <phoneticPr fontId="1"/>
  </si>
  <si>
    <t>002-10</t>
    <phoneticPr fontId="1"/>
  </si>
  <si>
    <t>002-9</t>
    <phoneticPr fontId="1"/>
  </si>
  <si>
    <t>002-8</t>
    <phoneticPr fontId="1"/>
  </si>
  <si>
    <t>002-7</t>
    <phoneticPr fontId="1"/>
  </si>
  <si>
    <t>002-6</t>
    <phoneticPr fontId="1"/>
  </si>
  <si>
    <t>002-5</t>
    <phoneticPr fontId="1"/>
  </si>
  <si>
    <t>002-4</t>
    <phoneticPr fontId="1"/>
  </si>
  <si>
    <t>002-3</t>
    <phoneticPr fontId="1"/>
  </si>
  <si>
    <t>002-2</t>
    <phoneticPr fontId="1"/>
  </si>
  <si>
    <t>※申請する資格の資格証・免状等の写しを添付してください。　同一人が同業種で複数の資格を所有している場合は上位のみを提出してください。</t>
    <rPh sb="1" eb="3">
      <t>シンセイ</t>
    </rPh>
    <rPh sb="5" eb="7">
      <t>シカク</t>
    </rPh>
    <phoneticPr fontId="5"/>
  </si>
  <si>
    <t>有資格者区分コード
※別紙「建設工事資格区分コード表」に記載されているコードのみ対象</t>
    <rPh sb="0" eb="4">
      <t>ユウシカクシャ</t>
    </rPh>
    <rPh sb="4" eb="6">
      <t>クブン</t>
    </rPh>
    <rPh sb="11" eb="13">
      <t>ベッシ</t>
    </rPh>
    <rPh sb="14" eb="16">
      <t>ケンセツ</t>
    </rPh>
    <rPh sb="16" eb="18">
      <t>コウジ</t>
    </rPh>
    <rPh sb="18" eb="20">
      <t>シカク</t>
    </rPh>
    <rPh sb="20" eb="22">
      <t>クブン</t>
    </rPh>
    <rPh sb="25" eb="26">
      <t>ヒョウ</t>
    </rPh>
    <rPh sb="28" eb="30">
      <t>キサイ</t>
    </rPh>
    <rPh sb="40" eb="42">
      <t>タイショウ</t>
    </rPh>
    <phoneticPr fontId="5"/>
  </si>
  <si>
    <t>コード</t>
  </si>
  <si>
    <t>コード</t>
    <phoneticPr fontId="1"/>
  </si>
  <si>
    <t>区分</t>
    <rPh sb="0" eb="2">
      <t>クブン</t>
    </rPh>
    <phoneticPr fontId="1"/>
  </si>
  <si>
    <t>資格名</t>
    <rPh sb="0" eb="2">
      <t>シカク</t>
    </rPh>
    <rPh sb="2" eb="3">
      <t>メイ</t>
    </rPh>
    <phoneticPr fontId="1"/>
  </si>
  <si>
    <t>※申請できる資格については、技術者一人につき、６資格以内とします。</t>
    <rPh sb="1" eb="3">
      <t>シンセイ</t>
    </rPh>
    <rPh sb="6" eb="8">
      <t>シカク</t>
    </rPh>
    <rPh sb="14" eb="17">
      <t>ギジュツシャ</t>
    </rPh>
    <rPh sb="17" eb="19">
      <t>ヒトリ</t>
    </rPh>
    <rPh sb="24" eb="26">
      <t>シカク</t>
    </rPh>
    <rPh sb="26" eb="28">
      <t>イナイ</t>
    </rPh>
    <phoneticPr fontId="1"/>
  </si>
  <si>
    <t>002-1</t>
  </si>
  <si>
    <t>沖縄県</t>
    <rPh sb="0" eb="2">
      <t>オキナワ</t>
    </rPh>
    <rPh sb="2" eb="3">
      <t>ケン</t>
    </rPh>
    <phoneticPr fontId="1"/>
  </si>
  <si>
    <t>＊＊</t>
  </si>
  <si>
    <t>基幹技能者（※H30年4月施行）  講習修了</t>
  </si>
  <si>
    <t>建設・総合（建設）</t>
    <rPh sb="3" eb="5">
      <t>ソウゴウ</t>
    </rPh>
    <rPh sb="6" eb="8">
      <t>ケンセツ</t>
    </rPh>
    <phoneticPr fontId="5"/>
  </si>
  <si>
    <t>建設「鋼構、コン」・総合（建設「鋼構、コン」）</t>
    <rPh sb="10" eb="12">
      <t>ソウゴウ</t>
    </rPh>
    <rPh sb="13" eb="15">
      <t>ケンセツ</t>
    </rPh>
    <rPh sb="16" eb="17">
      <t>コウ</t>
    </rPh>
    <rPh sb="17" eb="18">
      <t>コウ</t>
    </rPh>
    <phoneticPr fontId="5"/>
  </si>
  <si>
    <t>農業「農業土木」・総合（農業「農業土木」）</t>
    <rPh sb="9" eb="11">
      <t>ソウゴウ</t>
    </rPh>
    <rPh sb="12" eb="14">
      <t>ノウギョウ</t>
    </rPh>
    <rPh sb="15" eb="17">
      <t>ノウギョウ</t>
    </rPh>
    <rPh sb="17" eb="19">
      <t>ドボク</t>
    </rPh>
    <phoneticPr fontId="5"/>
  </si>
  <si>
    <t>電気電子・総合（電気電子）</t>
    <rPh sb="5" eb="7">
      <t>ソウゴウ</t>
    </rPh>
    <rPh sb="8" eb="10">
      <t>デンキ</t>
    </rPh>
    <rPh sb="10" eb="12">
      <t>デンシ</t>
    </rPh>
    <phoneticPr fontId="5"/>
  </si>
  <si>
    <t>機械・総合（機械）</t>
    <rPh sb="3" eb="5">
      <t>ソウゴウ</t>
    </rPh>
    <rPh sb="6" eb="8">
      <t>キカイ</t>
    </rPh>
    <phoneticPr fontId="5"/>
  </si>
  <si>
    <t>上下水道・総合（上下水道）</t>
    <rPh sb="0" eb="2">
      <t>ジョウゲ</t>
    </rPh>
    <rPh sb="2" eb="4">
      <t>スイドウ</t>
    </rPh>
    <rPh sb="5" eb="7">
      <t>ソウゴウ</t>
    </rPh>
    <rPh sb="8" eb="10">
      <t>ジョウゲ</t>
    </rPh>
    <rPh sb="10" eb="12">
      <t>スイドウ</t>
    </rPh>
    <phoneticPr fontId="5"/>
  </si>
  <si>
    <t>水産「水産土木」・総合（水産「水産土木」）</t>
    <rPh sb="9" eb="11">
      <t>ソウゴウ</t>
    </rPh>
    <rPh sb="12" eb="14">
      <t>スイサン</t>
    </rPh>
    <rPh sb="15" eb="17">
      <t>スイサン</t>
    </rPh>
    <rPh sb="17" eb="19">
      <t>ドボク</t>
    </rPh>
    <phoneticPr fontId="5"/>
  </si>
  <si>
    <t>森林「林業」・総合（森林「林業」）</t>
    <rPh sb="0" eb="2">
      <t>シンリン</t>
    </rPh>
    <rPh sb="7" eb="9">
      <t>ソウゴウ</t>
    </rPh>
    <rPh sb="10" eb="12">
      <t>シンリン</t>
    </rPh>
    <rPh sb="13" eb="15">
      <t>リンギョウ</t>
    </rPh>
    <phoneticPr fontId="5"/>
  </si>
  <si>
    <t>森林｢森林土木」・総合（森林「森林土木」）</t>
    <rPh sb="0" eb="2">
      <t>シンリン</t>
    </rPh>
    <rPh sb="9" eb="11">
      <t>ソウゴウ</t>
    </rPh>
    <rPh sb="12" eb="14">
      <t>シンリン</t>
    </rPh>
    <rPh sb="15" eb="17">
      <t>シンリン</t>
    </rPh>
    <rPh sb="17" eb="19">
      <t>ドボク</t>
    </rPh>
    <phoneticPr fontId="5"/>
  </si>
  <si>
    <t>衛生工学・総合（衛生工学）</t>
    <rPh sb="5" eb="7">
      <t>ソウゴウ</t>
    </rPh>
    <rPh sb="8" eb="10">
      <t>エイセイ</t>
    </rPh>
    <rPh sb="10" eb="12">
      <t>コウガク</t>
    </rPh>
    <phoneticPr fontId="5"/>
  </si>
  <si>
    <t>衛生工学「水質管理」・総合（衛生工学「水質管理」）</t>
    <rPh sb="11" eb="13">
      <t>ソウゴウ</t>
    </rPh>
    <rPh sb="14" eb="16">
      <t>エイセイ</t>
    </rPh>
    <rPh sb="16" eb="18">
      <t>コウガク</t>
    </rPh>
    <rPh sb="19" eb="21">
      <t>スイシツ</t>
    </rPh>
    <rPh sb="21" eb="23">
      <t>カンリ</t>
    </rPh>
    <phoneticPr fontId="5"/>
  </si>
  <si>
    <t>ブロック建・ブロック建工・コン積みブロック施工</t>
  </si>
  <si>
    <t>ブロック建・ブロック建工・コン積みブロック施工</t>
    <phoneticPr fontId="1"/>
  </si>
  <si>
    <t>建設業法第７条第２号イ　（指定卒＋実務経験）</t>
    <phoneticPr fontId="1"/>
  </si>
  <si>
    <t>建設業法第７条第３号イ　（指定卒＋実務経験）</t>
  </si>
  <si>
    <t>建設業法第７条第４号イ　（指定卒＋実務経験）</t>
  </si>
  <si>
    <t>建設業法第７条第５号イ　（指定卒＋実務経験）</t>
  </si>
  <si>
    <t>建設業法第７条第６号イ　（指定卒＋実務経験）</t>
  </si>
  <si>
    <t>建設業法第７条第７号イ　（指定卒＋実務経験）</t>
  </si>
  <si>
    <t>建設業法第７条第８号イ　（指定卒＋実務経験）</t>
  </si>
  <si>
    <t>建設業法第７条第９号イ　（指定卒＋実務経験）</t>
  </si>
  <si>
    <t>建設業法第７条第１０号イ　（指定卒＋実務経験）</t>
  </si>
  <si>
    <t>建設業法第７条第１１号イ　（指定卒＋実務経験）</t>
  </si>
  <si>
    <t>建設業法第７条第１２号イ　（指定卒＋実務経験）</t>
  </si>
  <si>
    <t>建設業法第７条第１３号イ　（指定卒＋実務経験）</t>
  </si>
  <si>
    <t>建設業法第７条第１４号イ　（指定卒＋実務経験）</t>
  </si>
  <si>
    <t>建設業法第７条第１５号イ　（指定卒＋実務経験）</t>
  </si>
  <si>
    <t>建設業法第７条第１６号イ　（指定卒＋実務経験）</t>
  </si>
  <si>
    <t>建設業法第７条第１７号イ　（指定卒＋実務経験）</t>
  </si>
  <si>
    <t>建設業法第７条第１８号イ　（指定卒＋実務経験）</t>
  </si>
  <si>
    <t>建設業法第７条第１９号イ　（指定卒＋実務経験）</t>
  </si>
  <si>
    <t>建設業法第７条第２０号イ　（指定卒＋実務経験）</t>
  </si>
  <si>
    <t>建設業法第７条第２１号イ　（指定卒＋実務経験）</t>
  </si>
  <si>
    <t>建設業法第７条第２２号イ　（指定卒＋実務経験）</t>
  </si>
  <si>
    <t>建設業法第７条第２３号イ　（指定卒＋実務経験）</t>
  </si>
  <si>
    <t>建設業法第７条第２４号イ　（指定卒＋実務経験）</t>
  </si>
  <si>
    <t>建設業法第７条第２５号イ　（指定卒＋実務経験）</t>
  </si>
  <si>
    <t>建設業法第７条第２６号イ　（指定卒＋実務経験）</t>
  </si>
  <si>
    <t>建設業法第７条第２７号イ　（指定卒＋実務経験）</t>
  </si>
  <si>
    <t>建設業法第７条第２８号イ　（指定卒＋実務経験）</t>
  </si>
  <si>
    <t>建設業法第７条第２９号イ　（指定卒＋実務経験）</t>
  </si>
  <si>
    <t>建設業法第７条第３０号イ　（指定卒＋実務経験）</t>
  </si>
  <si>
    <t>２級 （３年以上経験）</t>
  </si>
  <si>
    <t>２級 （３年以上経験）</t>
    <phoneticPr fontId="5"/>
  </si>
  <si>
    <t>経験３年以上</t>
    <phoneticPr fontId="5"/>
  </si>
  <si>
    <t>経験５年以上</t>
    <phoneticPr fontId="5"/>
  </si>
  <si>
    <t>経験５年以上</t>
    <phoneticPr fontId="5"/>
  </si>
  <si>
    <t>経験１年以上</t>
    <phoneticPr fontId="5"/>
  </si>
  <si>
    <t>２級 （３年以上経験）</t>
    <phoneticPr fontId="5"/>
  </si>
  <si>
    <t>２級 （３年以上経験）</t>
    <phoneticPr fontId="5"/>
  </si>
  <si>
    <t>２級 （３年以上経験）</t>
    <phoneticPr fontId="5"/>
  </si>
  <si>
    <t>１年以上経験</t>
    <phoneticPr fontId="5"/>
  </si>
  <si>
    <t>１年以上経験</t>
    <phoneticPr fontId="5"/>
  </si>
  <si>
    <t>１年以上経験</t>
    <phoneticPr fontId="5"/>
  </si>
  <si>
    <t>板金「建板」・建板「内外装板」・板工「建板」</t>
    <rPh sb="10" eb="13">
      <t>ナイガイソウ</t>
    </rPh>
    <rPh sb="13" eb="14">
      <t>イタ</t>
    </rPh>
    <phoneticPr fontId="5"/>
  </si>
  <si>
    <t>内装工・カーテン工・天井工・床工・表装等</t>
    <rPh sb="15" eb="16">
      <t>コウ</t>
    </rPh>
    <rPh sb="19" eb="20">
      <t>トウ</t>
    </rPh>
    <phoneticPr fontId="5"/>
  </si>
  <si>
    <t>建具製作・建具工・木工・カーテンウォール施工等</t>
    <rPh sb="22" eb="23">
      <t>トウ</t>
    </rPh>
    <phoneticPr fontId="1"/>
  </si>
  <si>
    <t>衛生工学「廃処理」・総合（衛生工学「廃管理」）</t>
    <rPh sb="10" eb="12">
      <t>ソウゴウ</t>
    </rPh>
    <rPh sb="13" eb="15">
      <t>エイセイ</t>
    </rPh>
    <rPh sb="15" eb="17">
      <t>コウガク</t>
    </rPh>
    <rPh sb="18" eb="19">
      <t>ハイ</t>
    </rPh>
    <rPh sb="19" eb="21">
      <t>カンリ</t>
    </rPh>
    <phoneticPr fontId="5"/>
  </si>
  <si>
    <t>機械「流体」又は「熱」・総合（機械「流体」又は「熱」）</t>
    <rPh sb="4" eb="5">
      <t>タイ</t>
    </rPh>
    <rPh sb="9" eb="10">
      <t>ネツ</t>
    </rPh>
    <rPh sb="12" eb="14">
      <t>ソウゴウ</t>
    </rPh>
    <rPh sb="15" eb="17">
      <t>キカイ</t>
    </rPh>
    <rPh sb="18" eb="19">
      <t>リュウ</t>
    </rPh>
    <rPh sb="19" eb="20">
      <t>タイ</t>
    </rPh>
    <rPh sb="21" eb="22">
      <t>マタ</t>
    </rPh>
    <rPh sb="24" eb="25">
      <t>ネツ</t>
    </rPh>
    <phoneticPr fontId="5"/>
  </si>
  <si>
    <t>上下「上水、工用水」・総合（上下「上水、工用水」）</t>
    <rPh sb="0" eb="2">
      <t>ジョウゲ</t>
    </rPh>
    <rPh sb="11" eb="13">
      <t>ソウゴウ</t>
    </rPh>
    <rPh sb="14" eb="16">
      <t>ジョウゲ</t>
    </rPh>
    <rPh sb="17" eb="19">
      <t>ジョウスイ</t>
    </rPh>
    <rPh sb="20" eb="21">
      <t>コウ</t>
    </rPh>
    <rPh sb="21" eb="22">
      <t>ヨウ</t>
    </rPh>
    <phoneticPr fontId="5"/>
  </si>
  <si>
    <t>資格区分早見表</t>
    <rPh sb="0" eb="2">
      <t>シカク</t>
    </rPh>
    <rPh sb="2" eb="4">
      <t>クブン</t>
    </rPh>
    <rPh sb="4" eb="7">
      <t>ハヤミヒョウ</t>
    </rPh>
    <phoneticPr fontId="5"/>
  </si>
  <si>
    <t>沖縄県宜野湾市宜野湾＊丁目＊番＊号</t>
    <rPh sb="0" eb="3">
      <t>オキナワケン</t>
    </rPh>
    <rPh sb="3" eb="7">
      <t>ギノワンシ</t>
    </rPh>
    <rPh sb="7" eb="10">
      <t>ギノワン</t>
    </rPh>
    <rPh sb="11" eb="13">
      <t>チョウメ</t>
    </rPh>
    <rPh sb="14" eb="15">
      <t>バン</t>
    </rPh>
    <rPh sb="16" eb="17">
      <t>ゴウ</t>
    </rPh>
    <phoneticPr fontId="1"/>
  </si>
  <si>
    <t>※技術職員の振り分け（技術１級、技術２級、その他）については、別紙の「資格区分早見表」に基づきカウントしてください。
　また、１名の技術職員が同一の資格の級違い（例：土木施工管理技士の１級と２級を保有）を保有している場合は、技術職員数には上位の級のみカウントしてください。</t>
    <rPh sb="1" eb="3">
      <t>ギジュツ</t>
    </rPh>
    <rPh sb="3" eb="5">
      <t>ショクイン</t>
    </rPh>
    <rPh sb="6" eb="7">
      <t>フ</t>
    </rPh>
    <rPh sb="8" eb="9">
      <t>ワ</t>
    </rPh>
    <rPh sb="11" eb="13">
      <t>ギジュツ</t>
    </rPh>
    <rPh sb="14" eb="15">
      <t>キュウ</t>
    </rPh>
    <rPh sb="16" eb="18">
      <t>ギジュツ</t>
    </rPh>
    <rPh sb="19" eb="20">
      <t>キュウ</t>
    </rPh>
    <rPh sb="23" eb="24">
      <t>タ</t>
    </rPh>
    <rPh sb="31" eb="33">
      <t>ベッシ</t>
    </rPh>
    <rPh sb="44" eb="45">
      <t>モト</t>
    </rPh>
    <phoneticPr fontId="1"/>
  </si>
  <si>
    <t>※水色セル（氏名、商号又は名称）は手入力し、黄色セルの有資格者区分コードは、別紙の「建設工事資格区分コード表」を参照の上、プルダウンから選択してください(提出の際は白黒・両面印刷で構いません。)。</t>
    <rPh sb="1" eb="3">
      <t>ミズイロ</t>
    </rPh>
    <rPh sb="6" eb="8">
      <t>シメイ</t>
    </rPh>
    <rPh sb="9" eb="12">
      <t>ショウゴウマタ</t>
    </rPh>
    <rPh sb="13" eb="15">
      <t>メイショウ</t>
    </rPh>
    <rPh sb="17" eb="18">
      <t>テ</t>
    </rPh>
    <rPh sb="18" eb="20">
      <t>ニュウリョク</t>
    </rPh>
    <rPh sb="22" eb="24">
      <t>キイロ</t>
    </rPh>
    <rPh sb="27" eb="31">
      <t>ユウシカクシャ</t>
    </rPh>
    <rPh sb="31" eb="33">
      <t>クブン</t>
    </rPh>
    <rPh sb="38" eb="40">
      <t>ベッシ</t>
    </rPh>
    <rPh sb="56" eb="58">
      <t>サンショウ</t>
    </rPh>
    <rPh sb="59" eb="60">
      <t>ウエ</t>
    </rPh>
    <rPh sb="85" eb="87">
      <t>リョウメン</t>
    </rPh>
    <phoneticPr fontId="5"/>
  </si>
  <si>
    <t>※ピンクのセル（申請区分、地域区分、許可番号、許可区分、コード番号・名称、許可区分）はプルダウンから選択し、それ以外（水色のセル）は手入力してください。(提出の際は白黒印刷で構いません。)</t>
    <rPh sb="8" eb="12">
      <t>シンセイクブン</t>
    </rPh>
    <rPh sb="13" eb="17">
      <t>チイキクブン</t>
    </rPh>
    <rPh sb="18" eb="20">
      <t>キョカ</t>
    </rPh>
    <rPh sb="20" eb="22">
      <t>バンゴウ</t>
    </rPh>
    <rPh sb="23" eb="25">
      <t>キョカ</t>
    </rPh>
    <rPh sb="25" eb="27">
      <t>クブン</t>
    </rPh>
    <rPh sb="31" eb="33">
      <t>バンゴウ</t>
    </rPh>
    <rPh sb="34" eb="36">
      <t>メイショウ</t>
    </rPh>
    <rPh sb="37" eb="39">
      <t>キョカ</t>
    </rPh>
    <rPh sb="39" eb="41">
      <t>クブン</t>
    </rPh>
    <rPh sb="50" eb="52">
      <t>センタク</t>
    </rPh>
    <rPh sb="56" eb="58">
      <t>イガイ</t>
    </rPh>
    <rPh sb="59" eb="61">
      <t>ミズイロ</t>
    </rPh>
    <rPh sb="66" eb="69">
      <t>テニュウリョク</t>
    </rPh>
    <rPh sb="77" eb="79">
      <t>テイシュツ</t>
    </rPh>
    <rPh sb="80" eb="81">
      <t>サイ</t>
    </rPh>
    <rPh sb="82" eb="84">
      <t>シロクロ</t>
    </rPh>
    <rPh sb="84" eb="86">
      <t>インサツ</t>
    </rPh>
    <rPh sb="87" eb="88">
      <t>カマ</t>
    </rPh>
    <phoneticPr fontId="1"/>
  </si>
  <si>
    <r>
      <t>本店情報</t>
    </r>
    <r>
      <rPr>
        <sz val="11"/>
        <rFont val="ＭＳ Ｐゴシック"/>
        <family val="3"/>
        <charset val="128"/>
        <scheme val="minor"/>
      </rPr>
      <t>（登記簿のとおり記入）</t>
    </r>
    <rPh sb="0" eb="2">
      <t>ホンテン</t>
    </rPh>
    <rPh sb="2" eb="4">
      <t>ジョウホウ</t>
    </rPh>
    <rPh sb="5" eb="7">
      <t>トウキ</t>
    </rPh>
    <rPh sb="7" eb="8">
      <t>ボ</t>
    </rPh>
    <rPh sb="12" eb="14">
      <t>キニュウ</t>
    </rPh>
    <phoneticPr fontId="1"/>
  </si>
  <si>
    <t>※１名の技術職員が同一の資格の級違い（例：土木施工管理技士の１級と２級を保有）を保有している場合は、業者カードの技術職員数には上位の級のコードのみカウントしてください。</t>
    <rPh sb="2" eb="3">
      <t>メイ</t>
    </rPh>
    <rPh sb="4" eb="6">
      <t>ギジュツ</t>
    </rPh>
    <rPh sb="6" eb="8">
      <t>ショクイン</t>
    </rPh>
    <rPh sb="9" eb="11">
      <t>ドウイツ</t>
    </rPh>
    <rPh sb="12" eb="14">
      <t>シカク</t>
    </rPh>
    <rPh sb="15" eb="16">
      <t>キュウ</t>
    </rPh>
    <rPh sb="16" eb="17">
      <t>チガ</t>
    </rPh>
    <rPh sb="19" eb="20">
      <t>レイ</t>
    </rPh>
    <rPh sb="21" eb="23">
      <t>ドボク</t>
    </rPh>
    <rPh sb="23" eb="29">
      <t>セコウカンリギシ</t>
    </rPh>
    <rPh sb="31" eb="32">
      <t>キュウ</t>
    </rPh>
    <rPh sb="34" eb="35">
      <t>キュウ</t>
    </rPh>
    <rPh sb="36" eb="38">
      <t>ホユウ</t>
    </rPh>
    <rPh sb="40" eb="42">
      <t>ホユウ</t>
    </rPh>
    <rPh sb="46" eb="48">
      <t>バアイ</t>
    </rPh>
    <rPh sb="50" eb="52">
      <t>ギョウシャ</t>
    </rPh>
    <rPh sb="56" eb="58">
      <t>ギジュツ</t>
    </rPh>
    <rPh sb="58" eb="60">
      <t>ショクイン</t>
    </rPh>
    <rPh sb="60" eb="61">
      <t>スウ</t>
    </rPh>
    <rPh sb="63" eb="65">
      <t>ジョウイ</t>
    </rPh>
    <rPh sb="66" eb="67">
      <t>キュウ</t>
    </rPh>
    <phoneticPr fontId="5"/>
  </si>
  <si>
    <t>工事担任者資格者証（第一級アナログ通信及び第一級デジタル通信の両方）の交付を受けた者</t>
    <rPh sb="0" eb="2">
      <t>コウジ</t>
    </rPh>
    <rPh sb="2" eb="5">
      <t>タンニンシャ</t>
    </rPh>
    <rPh sb="5" eb="8">
      <t>シカクシャ</t>
    </rPh>
    <rPh sb="8" eb="9">
      <t>ショウ</t>
    </rPh>
    <rPh sb="10" eb="12">
      <t>ダイイチ</t>
    </rPh>
    <rPh sb="12" eb="13">
      <t>キュウ</t>
    </rPh>
    <rPh sb="17" eb="19">
      <t>ツウシン</t>
    </rPh>
    <rPh sb="19" eb="20">
      <t>オヨ</t>
    </rPh>
    <rPh sb="21" eb="23">
      <t>ダイイチ</t>
    </rPh>
    <rPh sb="23" eb="24">
      <t>キュウ</t>
    </rPh>
    <rPh sb="28" eb="30">
      <t>ツウシン</t>
    </rPh>
    <rPh sb="31" eb="33">
      <t>リョウホウ</t>
    </rPh>
    <rPh sb="35" eb="37">
      <t>コウフ</t>
    </rPh>
    <rPh sb="38" eb="39">
      <t>ウ</t>
    </rPh>
    <rPh sb="41" eb="42">
      <t>モノ</t>
    </rPh>
    <phoneticPr fontId="1"/>
  </si>
  <si>
    <t>(交付後)経験3年以上</t>
    <rPh sb="1" eb="3">
      <t>コウフ</t>
    </rPh>
    <rPh sb="3" eb="4">
      <t>ゴ</t>
    </rPh>
    <phoneticPr fontId="5"/>
  </si>
  <si>
    <t>工事担任者（第1級アナログ・デジタル交付）</t>
    <rPh sb="0" eb="5">
      <t>コウジタンニンシャ</t>
    </rPh>
    <rPh sb="6" eb="7">
      <t>ダイ</t>
    </rPh>
    <rPh sb="8" eb="9">
      <t>キュウ</t>
    </rPh>
    <rPh sb="18" eb="20">
      <t>コウフ</t>
    </rPh>
    <phoneticPr fontId="1"/>
  </si>
  <si>
    <t>工事担任者資格者証（総合通信）の交付を受けた者</t>
    <rPh sb="0" eb="2">
      <t>コウジ</t>
    </rPh>
    <rPh sb="2" eb="5">
      <t>タンニンシャ</t>
    </rPh>
    <rPh sb="5" eb="8">
      <t>シカクシャ</t>
    </rPh>
    <rPh sb="8" eb="9">
      <t>ショウ</t>
    </rPh>
    <rPh sb="10" eb="12">
      <t>ソウゴウ</t>
    </rPh>
    <rPh sb="12" eb="14">
      <t>ツウシン</t>
    </rPh>
    <rPh sb="16" eb="18">
      <t>コウフ</t>
    </rPh>
    <rPh sb="19" eb="20">
      <t>ウ</t>
    </rPh>
    <rPh sb="22" eb="23">
      <t>モノ</t>
    </rPh>
    <phoneticPr fontId="1"/>
  </si>
  <si>
    <t>工事担任者（総合通信）</t>
    <rPh sb="0" eb="5">
      <t>コウジタンニンシャ</t>
    </rPh>
    <rPh sb="6" eb="8">
      <t>ソウゴウ</t>
    </rPh>
    <rPh sb="8" eb="10">
      <t>ツウシン</t>
    </rPh>
    <phoneticPr fontId="1"/>
  </si>
  <si>
    <t>職業能力開発促進法</t>
  </si>
  <si>
    <t>001-22</t>
    <phoneticPr fontId="1"/>
  </si>
  <si>
    <t>建設業法第７条第２号イ　（指定卒＋実務経験）</t>
  </si>
  <si>
    <t>建設業法第７条第２号ロ　（10年の実務経験）</t>
  </si>
  <si>
    <t>↓申請区分を①～②よりプルダウン選択してください</t>
    <rPh sb="1" eb="3">
      <t>シンセイ</t>
    </rPh>
    <rPh sb="3" eb="5">
      <t>クブン</t>
    </rPh>
    <rPh sb="16" eb="18">
      <t>センタク</t>
    </rPh>
    <phoneticPr fontId="1"/>
  </si>
  <si>
    <t>※「コード番号・名称」の選択肢の一覧は、別紙「建設工事の種類コード番号表」をご参照ください。
　（名称はスペースの都合により略して表示される場合があります。）</t>
    <rPh sb="5" eb="7">
      <t>バンゴウ</t>
    </rPh>
    <rPh sb="8" eb="10">
      <t>メイショウ</t>
    </rPh>
    <rPh sb="12" eb="15">
      <t>センタクシ</t>
    </rPh>
    <rPh sb="16" eb="18">
      <t>イチラン</t>
    </rPh>
    <rPh sb="20" eb="22">
      <t>ベッシ</t>
    </rPh>
    <rPh sb="39" eb="41">
      <t>サンショウ</t>
    </rPh>
    <rPh sb="49" eb="51">
      <t>メイショウ</t>
    </rPh>
    <rPh sb="57" eb="59">
      <t>ツゴウ</t>
    </rPh>
    <rPh sb="62" eb="63">
      <t>リャク</t>
    </rPh>
    <rPh sb="65" eb="67">
      <t>ヒョウジ</t>
    </rPh>
    <rPh sb="70" eb="72">
      <t>バアイ</t>
    </rPh>
    <rPh sb="72" eb="73">
      <t>バアイ</t>
    </rPh>
    <phoneticPr fontId="1"/>
  </si>
  <si>
    <r>
      <t>※</t>
    </r>
    <r>
      <rPr>
        <sz val="14"/>
        <color rgb="FFFF0000"/>
        <rFont val="ＭＳ Ｐゴシック"/>
        <family val="3"/>
        <charset val="128"/>
      </rPr>
      <t>令和７年12月１日</t>
    </r>
    <r>
      <rPr>
        <sz val="14"/>
        <rFont val="ＭＳ Ｐゴシック"/>
        <family val="3"/>
        <charset val="128"/>
      </rPr>
      <t>現在で沖縄県内の事業所等に在籍する常勤の技術者で、</t>
    </r>
    <r>
      <rPr>
        <sz val="14"/>
        <color rgb="FFFF0000"/>
        <rFont val="ＭＳ Ｐゴシック"/>
        <family val="3"/>
        <charset val="128"/>
      </rPr>
      <t>17万円以上</t>
    </r>
    <r>
      <rPr>
        <sz val="14"/>
        <rFont val="ＭＳ Ｐゴシック"/>
        <family val="3"/>
        <charset val="128"/>
      </rPr>
      <t>または最低賃金以上の技術者を記入してください（本店、支店、営業所等のすべての技術者が対象となりますが、沖縄県外の事業所等に在籍する者は除きます）。</t>
    </r>
    <phoneticPr fontId="5"/>
  </si>
  <si>
    <t>↓申請区分を①～③よりプルダウン選択してください</t>
    <rPh sb="1" eb="3">
      <t>シンセイ</t>
    </rPh>
    <rPh sb="3" eb="5">
      <t>クブン</t>
    </rPh>
    <rPh sb="16" eb="18">
      <t>センタク</t>
    </rPh>
    <phoneticPr fontId="1"/>
  </si>
  <si>
    <r>
      <t>※</t>
    </r>
    <r>
      <rPr>
        <sz val="14"/>
        <color rgb="FFFF0000"/>
        <rFont val="ＭＳ Ｐゴシック"/>
        <family val="3"/>
        <charset val="128"/>
      </rPr>
      <t>令和７年12月１日</t>
    </r>
    <r>
      <rPr>
        <sz val="14"/>
        <rFont val="ＭＳ Ｐゴシック"/>
        <family val="3"/>
        <charset val="128"/>
      </rPr>
      <t>現在で沖縄県内の事業所等に在籍する常勤の技術者で、</t>
    </r>
    <r>
      <rPr>
        <sz val="14"/>
        <color rgb="FFFF0000"/>
        <rFont val="ＭＳ Ｐゴシック"/>
        <family val="3"/>
        <charset val="128"/>
      </rPr>
      <t>17万円</t>
    </r>
    <r>
      <rPr>
        <sz val="14"/>
        <rFont val="ＭＳ Ｐゴシック"/>
        <family val="3"/>
        <charset val="128"/>
      </rPr>
      <t>以上または最低賃金以上の技術者を記入してください（本店、支店、営業所等のすべての技術者が対象となりますが、沖縄県外の事業所等に在籍する者は除きます）。</t>
    </r>
    <phoneticPr fontId="5"/>
  </si>
  <si>
    <t>③業種追加（R７年度に宜野湾市へ登録しており、業種を追加する場合）</t>
    <rPh sb="1" eb="3">
      <t>ギョウシュ</t>
    </rPh>
    <rPh sb="3" eb="5">
      <t>ツイカ</t>
    </rPh>
    <rPh sb="8" eb="9">
      <t>ネン</t>
    </rPh>
    <rPh sb="9" eb="10">
      <t>ド</t>
    </rPh>
    <rPh sb="11" eb="15">
      <t>ギノワンシ</t>
    </rPh>
    <rPh sb="16" eb="18">
      <t>トウロク</t>
    </rPh>
    <rPh sb="23" eb="25">
      <t>ギョウシュ</t>
    </rPh>
    <rPh sb="26" eb="28">
      <t>ツイカ</t>
    </rPh>
    <rPh sb="30" eb="32">
      <t>バアイ</t>
    </rPh>
    <phoneticPr fontId="1"/>
  </si>
  <si>
    <t>3　県内（本社が沖縄県内）</t>
  </si>
  <si>
    <t>電算入力用業者カード（オンライン申請の場合、提出不要）</t>
    <rPh sb="0" eb="2">
      <t>デンサン</t>
    </rPh>
    <rPh sb="2" eb="5">
      <t>ニュウリョクヨウ</t>
    </rPh>
    <rPh sb="5" eb="7">
      <t>ギョウシャ</t>
    </rPh>
    <rPh sb="16" eb="18">
      <t>シンセイ</t>
    </rPh>
    <rPh sb="19" eb="21">
      <t>バアイ</t>
    </rPh>
    <rPh sb="22" eb="24">
      <t>テイシュツ</t>
    </rPh>
    <rPh sb="24" eb="2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</si>
</sst>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quot;¥&quot;* #,##0_);_(&quot;¥&quot;* \(#,##0\);_(&quot;¥&quot;* &quot;-&quot;??_);_(@_)"/>
    <numFmt numFmtId="177" formatCode="0_);[Red]\(0\)"/>
    <numFmt numFmtId="178" formatCode="0_ "/>
  </numFmts>
  <fonts count="32">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0"/>
      <name val="ＭＳ Ｐゴシック"/>
      <family val="3"/>
      <charset val="128"/>
    </font>
    <font>
      <b/>
      <sz val="12"/>
      <name val="ＭＳ Ｐ明朝"/>
      <family val="1"/>
      <charset val="128"/>
    </font>
    <font>
      <sz val="12"/>
      <color rgb="FFFF0000"/>
      <name val="ＭＳ Ｐ明朝"/>
      <family val="1"/>
      <charset val="128"/>
    </font>
    <font>
      <sz val="14"/>
      <name val="ＭＳ Ｐゴシック"/>
      <family val="3"/>
      <charset val="128"/>
    </font>
    <font>
      <sz val="12"/>
      <name val="ＭＳ Ｐ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color theme="1"/>
      <name val="ＭＳ Ｐゴシック"/>
      <family val="2"/>
      <charset val="128"/>
      <scheme val="minor"/>
    </font>
    <font>
      <sz val="9"/>
      <color indexed="81"/>
      <name val="MS P ゴシック"/>
      <family val="3"/>
      <charset val="128"/>
    </font>
    <font>
      <sz val="12"/>
      <name val="ＭＳ Ｐゴシック"/>
      <family val="3"/>
      <charset val="128"/>
      <scheme val="minor"/>
    </font>
    <font>
      <sz val="12"/>
      <color rgb="FF0070C0"/>
      <name val="ＭＳ Ｐゴシック"/>
      <family val="3"/>
      <charset val="128"/>
    </font>
    <font>
      <sz val="11"/>
      <color rgb="FF0070C0"/>
      <name val="ＭＳ Ｐゴシック"/>
      <family val="3"/>
      <charset val="128"/>
    </font>
    <font>
      <sz val="12"/>
      <color indexed="8"/>
      <name val="ＭＳ Ｐ明朝"/>
      <family val="1"/>
      <charset val="128"/>
    </font>
    <font>
      <b/>
      <sz val="12"/>
      <color indexed="8"/>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6"/>
      <name val="ＭＳ Ｐゴシック"/>
      <family val="3"/>
      <charset val="128"/>
    </font>
    <font>
      <u/>
      <sz val="11"/>
      <name val="ＭＳ Ｐゴシック"/>
      <family val="3"/>
      <charset val="128"/>
      <scheme val="minor"/>
    </font>
    <font>
      <sz val="14"/>
      <color rgb="FFFF0000"/>
      <name val="ＭＳ Ｐゴシック"/>
      <family val="3"/>
      <charset val="128"/>
    </font>
    <font>
      <b/>
      <sz val="18"/>
      <color indexed="81"/>
      <name val="MS P ゴシック"/>
      <family val="3"/>
      <charset val="128"/>
    </font>
  </fonts>
  <fills count="8">
    <fill>
      <patternFill patternType="none"/>
    </fill>
    <fill>
      <patternFill patternType="gray125"/>
    </fill>
    <fill>
      <patternFill patternType="solid">
        <fgColor indexed="2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4506668294322"/>
        <bgColor indexed="64"/>
      </patternFill>
    </fill>
  </fills>
  <borders count="161">
    <border>
      <left/>
      <right/>
      <top/>
      <bottom/>
      <diagonal/>
    </border>
    <border>
      <left/>
      <right/>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right/>
      <top style="thin">
        <color indexed="64"/>
      </top>
      <bottom style="medium">
        <color auto="1"/>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bottom style="thin">
        <color indexed="64"/>
      </bottom>
      <diagonal/>
    </border>
    <border>
      <left style="medium">
        <color auto="1"/>
      </left>
      <right/>
      <top style="thin">
        <color indexed="64"/>
      </top>
      <bottom style="medium">
        <color auto="1"/>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diagonal/>
    </border>
    <border>
      <left style="thin">
        <color indexed="64"/>
      </left>
      <right style="thin">
        <color indexed="64"/>
      </right>
      <top style="medium">
        <color auto="1"/>
      </top>
      <bottom/>
      <diagonal/>
    </border>
    <border>
      <left style="medium">
        <color indexed="64"/>
      </left>
      <right/>
      <top style="medium">
        <color indexed="64"/>
      </top>
      <bottom style="medium">
        <color indexed="64"/>
      </bottom>
      <diagonal/>
    </border>
    <border>
      <left style="thin">
        <color indexed="64"/>
      </left>
      <right/>
      <top/>
      <bottom style="medium">
        <color auto="1"/>
      </bottom>
      <diagonal/>
    </border>
    <border>
      <left style="thin">
        <color indexed="64"/>
      </left>
      <right style="thin">
        <color indexed="64"/>
      </right>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dashed">
        <color auto="1"/>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double">
        <color indexed="64"/>
      </right>
      <top style="double">
        <color indexed="64"/>
      </top>
      <bottom style="medium">
        <color auto="1"/>
      </bottom>
      <diagonal/>
    </border>
    <border>
      <left style="double">
        <color indexed="64"/>
      </left>
      <right style="double">
        <color indexed="64"/>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thin">
        <color indexed="64"/>
      </right>
      <top style="medium">
        <color indexed="64"/>
      </top>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auto="1"/>
      </bottom>
      <diagonal/>
    </border>
    <border>
      <left style="medium">
        <color auto="1"/>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double">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auto="1"/>
      </bottom>
      <diagonal/>
    </border>
    <border>
      <left style="thin">
        <color indexed="64"/>
      </left>
      <right style="double">
        <color indexed="64"/>
      </right>
      <top style="thin">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thin">
        <color indexed="64"/>
      </top>
      <bottom style="thin">
        <color indexed="8"/>
      </bottom>
      <diagonal/>
    </border>
    <border>
      <left style="double">
        <color indexed="64"/>
      </left>
      <right style="double">
        <color indexed="64"/>
      </right>
      <top style="thin">
        <color indexed="8"/>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medium">
        <color auto="1"/>
      </top>
      <bottom style="medium">
        <color indexed="64"/>
      </bottom>
      <diagonal/>
    </border>
    <border>
      <left style="double">
        <color indexed="64"/>
      </left>
      <right style="medium">
        <color indexed="64"/>
      </right>
      <top style="double">
        <color indexed="64"/>
      </top>
      <bottom style="medium">
        <color auto="1"/>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auto="1"/>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8"/>
      </bottom>
      <diagonal/>
    </border>
    <border>
      <left style="double">
        <color indexed="64"/>
      </left>
      <right style="medium">
        <color indexed="64"/>
      </right>
      <top style="thin">
        <color indexed="8"/>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thin">
        <color auto="1"/>
      </top>
      <bottom style="thin">
        <color indexed="64"/>
      </bottom>
      <diagonal/>
    </border>
    <border>
      <left style="double">
        <color indexed="64"/>
      </left>
      <right style="double">
        <color indexed="64"/>
      </right>
      <top style="medium">
        <color auto="1"/>
      </top>
      <bottom/>
      <diagonal/>
    </border>
    <border>
      <left style="medium">
        <color indexed="64"/>
      </left>
      <right style="thin">
        <color indexed="64"/>
      </right>
      <top style="thin">
        <color auto="1"/>
      </top>
      <bottom/>
      <diagonal/>
    </border>
    <border>
      <left style="medium">
        <color auto="1"/>
      </left>
      <right style="thin">
        <color auto="1"/>
      </right>
      <top style="dashed">
        <color auto="1"/>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right style="medium">
        <color indexed="64"/>
      </right>
      <top/>
      <bottom style="thin">
        <color indexed="64"/>
      </bottom>
      <diagonal/>
    </border>
    <border>
      <left style="thick">
        <color rgb="FFFF0000"/>
      </left>
      <right style="thin">
        <color auto="1"/>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auto="1"/>
      </right>
      <top style="dashed">
        <color auto="1"/>
      </top>
      <bottom style="thin">
        <color indexed="64"/>
      </bottom>
      <diagonal/>
    </border>
    <border>
      <left style="thin">
        <color indexed="64"/>
      </left>
      <right style="thick">
        <color rgb="FFFF0000"/>
      </right>
      <top style="dashed">
        <color indexed="64"/>
      </top>
      <bottom style="thin">
        <color indexed="64"/>
      </bottom>
      <diagonal/>
    </border>
    <border>
      <left style="thick">
        <color rgb="FFFF0000"/>
      </left>
      <right style="thin">
        <color auto="1"/>
      </right>
      <top style="thin">
        <color auto="1"/>
      </top>
      <bottom style="thin">
        <color auto="1"/>
      </bottom>
      <diagonal/>
    </border>
    <border>
      <left style="thin">
        <color indexed="64"/>
      </left>
      <right style="thick">
        <color rgb="FFFF0000"/>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auto="1"/>
      </top>
      <bottom/>
      <diagonal/>
    </border>
    <border>
      <left/>
      <right style="thick">
        <color rgb="FFFF0000"/>
      </right>
      <top style="thin">
        <color indexed="64"/>
      </top>
      <bottom/>
      <diagonal/>
    </border>
    <border>
      <left style="thick">
        <color rgb="FFFF0000"/>
      </left>
      <right/>
      <top/>
      <bottom style="thin">
        <color indexed="64"/>
      </bottom>
      <diagonal/>
    </border>
    <border>
      <left style="thick">
        <color rgb="FFFF0000"/>
      </left>
      <right/>
      <top style="thin">
        <color auto="1"/>
      </top>
      <bottom style="thin">
        <color indexed="64"/>
      </bottom>
      <diagonal/>
    </border>
    <border>
      <left/>
      <right style="thick">
        <color rgb="FFFF0000"/>
      </right>
      <top style="thin">
        <color indexed="64"/>
      </top>
      <bottom style="medium">
        <color auto="1"/>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style="thin">
        <color auto="1"/>
      </right>
      <top style="thin">
        <color auto="1"/>
      </top>
      <bottom/>
      <diagonal/>
    </border>
    <border>
      <left style="thin">
        <color indexed="64"/>
      </left>
      <right style="thick">
        <color rgb="FFFF0000"/>
      </right>
      <top style="thin">
        <color indexed="64"/>
      </top>
      <bottom/>
      <diagonal/>
    </border>
    <border>
      <left/>
      <right style="thick">
        <color rgb="FFFF0000"/>
      </right>
      <top style="dashed">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auto="1"/>
      </left>
      <right style="thin">
        <color auto="1"/>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diagonal/>
    </border>
    <border>
      <left style="thin">
        <color indexed="64"/>
      </left>
      <right/>
      <top style="thick">
        <color rgb="FFFF0000"/>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ck">
        <color rgb="FFFF0000"/>
      </left>
      <right/>
      <top style="thick">
        <color rgb="FFFF0000"/>
      </top>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auto="1"/>
      </left>
      <right style="thin">
        <color indexed="64"/>
      </right>
      <top style="dashed">
        <color indexed="64"/>
      </top>
      <bottom style="thin">
        <color indexed="64"/>
      </bottom>
      <diagonal/>
    </border>
    <border>
      <left style="thin">
        <color indexed="64"/>
      </left>
      <right style="medium">
        <color indexed="64"/>
      </right>
      <top/>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3" fillId="0" borderId="0">
      <alignment vertical="center"/>
    </xf>
    <xf numFmtId="176" fontId="7" fillId="2" borderId="11" applyFont="0" applyFill="0" applyBorder="0" applyAlignment="0" applyProtection="0"/>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18" fillId="0" borderId="0" applyFont="0" applyFill="0" applyBorder="0" applyAlignment="0" applyProtection="0">
      <alignment vertical="center"/>
    </xf>
  </cellStyleXfs>
  <cellXfs count="514">
    <xf numFmtId="0" fontId="0" fillId="0" borderId="0" xfId="0">
      <alignment vertical="center"/>
    </xf>
    <xf numFmtId="0" fontId="0" fillId="0" borderId="4" xfId="0" applyBorder="1">
      <alignment vertical="center"/>
    </xf>
    <xf numFmtId="0" fontId="2" fillId="0" borderId="0" xfId="0" applyFont="1">
      <alignment vertical="center"/>
    </xf>
    <xf numFmtId="0" fontId="4" fillId="0" borderId="0" xfId="1" applyFont="1">
      <alignment vertical="center"/>
    </xf>
    <xf numFmtId="0" fontId="8" fillId="0" borderId="0" xfId="1" applyFont="1">
      <alignment vertical="center"/>
    </xf>
    <xf numFmtId="0" fontId="6" fillId="0" borderId="0" xfId="1" applyFont="1">
      <alignment vertical="center"/>
    </xf>
    <xf numFmtId="0" fontId="4" fillId="0" borderId="2" xfId="1" applyFont="1" applyBorder="1">
      <alignment vertical="center"/>
    </xf>
    <xf numFmtId="0" fontId="4" fillId="0" borderId="6" xfId="1" applyFont="1" applyBorder="1">
      <alignment vertical="center"/>
    </xf>
    <xf numFmtId="0" fontId="0" fillId="0" borderId="8" xfId="0" applyBorder="1">
      <alignment vertical="center"/>
    </xf>
    <xf numFmtId="0" fontId="4" fillId="0" borderId="17" xfId="1" applyFont="1" applyBorder="1">
      <alignment vertical="center"/>
    </xf>
    <xf numFmtId="0" fontId="4" fillId="0" borderId="12" xfId="1" applyFont="1" applyBorder="1">
      <alignment vertical="center"/>
    </xf>
    <xf numFmtId="0" fontId="4" fillId="0" borderId="26" xfId="1" applyFont="1" applyBorder="1">
      <alignment vertical="center"/>
    </xf>
    <xf numFmtId="0" fontId="3" fillId="0" borderId="0" xfId="1" applyAlignment="1">
      <alignment vertical="center" wrapText="1"/>
    </xf>
    <xf numFmtId="0" fontId="12" fillId="0" borderId="0" xfId="0" applyFont="1">
      <alignment vertical="center"/>
    </xf>
    <xf numFmtId="0" fontId="15" fillId="0" borderId="3" xfId="0" applyFont="1" applyBorder="1">
      <alignment vertical="center"/>
    </xf>
    <xf numFmtId="0" fontId="15" fillId="0" borderId="0" xfId="0" applyFont="1">
      <alignment vertical="center"/>
    </xf>
    <xf numFmtId="0" fontId="14" fillId="0" borderId="0" xfId="0" applyFont="1">
      <alignment vertical="center"/>
    </xf>
    <xf numFmtId="0" fontId="14" fillId="0" borderId="4" xfId="0" applyFont="1" applyBorder="1">
      <alignment vertical="center"/>
    </xf>
    <xf numFmtId="0" fontId="14" fillId="0" borderId="5" xfId="0" applyFont="1" applyBorder="1">
      <alignment vertical="center"/>
    </xf>
    <xf numFmtId="0" fontId="14" fillId="0" borderId="19" xfId="0" applyFont="1" applyBorder="1" applyAlignment="1">
      <alignment horizontal="center" vertical="center"/>
    </xf>
    <xf numFmtId="0" fontId="14" fillId="0" borderId="1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4" fillId="4" borderId="41" xfId="0" applyFont="1" applyFill="1" applyBorder="1" applyAlignment="1">
      <alignment horizontal="center" vertical="center"/>
    </xf>
    <xf numFmtId="0" fontId="14" fillId="0" borderId="41" xfId="0" applyFont="1" applyBorder="1" applyAlignment="1">
      <alignment horizontal="center" vertical="center"/>
    </xf>
    <xf numFmtId="0" fontId="4" fillId="0" borderId="0" xfId="1" applyFont="1" applyAlignment="1">
      <alignment horizontal="center" vertical="center"/>
    </xf>
    <xf numFmtId="0" fontId="4" fillId="0" borderId="1" xfId="1" applyFont="1" applyBorder="1">
      <alignment vertical="center"/>
    </xf>
    <xf numFmtId="0" fontId="23" fillId="0" borderId="28" xfId="1" applyFont="1" applyBorder="1" applyAlignment="1">
      <alignment horizontal="left" vertical="center" wrapText="1"/>
    </xf>
    <xf numFmtId="0" fontId="23" fillId="0" borderId="27" xfId="1" applyFont="1" applyBorder="1" applyAlignment="1">
      <alignment horizontal="left" vertical="center" wrapText="1"/>
    </xf>
    <xf numFmtId="0" fontId="23" fillId="0" borderId="48" xfId="1" applyFont="1" applyBorder="1" applyAlignment="1">
      <alignment horizontal="center" vertical="center" wrapText="1"/>
    </xf>
    <xf numFmtId="0" fontId="23" fillId="0" borderId="7" xfId="1" applyFont="1" applyBorder="1" applyAlignment="1">
      <alignment horizontal="left" vertical="center" wrapText="1"/>
    </xf>
    <xf numFmtId="0" fontId="23" fillId="0" borderId="6" xfId="1" applyFont="1" applyBorder="1" applyAlignment="1">
      <alignment horizontal="left" vertical="center" wrapText="1"/>
    </xf>
    <xf numFmtId="0" fontId="23" fillId="0" borderId="18" xfId="1" applyFont="1" applyBorder="1" applyAlignment="1">
      <alignment horizontal="left" vertical="center" wrapText="1"/>
    </xf>
    <xf numFmtId="0" fontId="23" fillId="0" borderId="17" xfId="1" applyFont="1" applyBorder="1" applyAlignment="1">
      <alignment horizontal="left" vertical="center" wrapText="1"/>
    </xf>
    <xf numFmtId="0" fontId="23" fillId="0" borderId="10" xfId="1" applyFont="1" applyBorder="1" applyAlignment="1">
      <alignment horizontal="left" vertical="center" wrapText="1"/>
    </xf>
    <xf numFmtId="0" fontId="23" fillId="0" borderId="9" xfId="1" applyFont="1" applyBorder="1" applyAlignment="1">
      <alignment horizontal="left" vertical="center" wrapText="1"/>
    </xf>
    <xf numFmtId="0" fontId="23" fillId="0" borderId="39" xfId="1" applyFont="1" applyBorder="1" applyAlignment="1">
      <alignment horizontal="left" vertical="center" wrapText="1"/>
    </xf>
    <xf numFmtId="0" fontId="23" fillId="0" borderId="59" xfId="1" applyFont="1" applyBorder="1" applyAlignment="1">
      <alignment horizontal="left" vertical="center" wrapText="1"/>
    </xf>
    <xf numFmtId="0" fontId="24" fillId="0" borderId="14" xfId="1" applyFont="1" applyBorder="1" applyAlignment="1">
      <alignment horizontal="center" vertical="center" wrapText="1"/>
    </xf>
    <xf numFmtId="0" fontId="23" fillId="0" borderId="60" xfId="1" applyFont="1" applyBorder="1" applyAlignment="1">
      <alignment horizontal="left" vertical="center" wrapText="1"/>
    </xf>
    <xf numFmtId="0" fontId="23" fillId="0" borderId="61" xfId="1" applyFont="1" applyBorder="1" applyAlignment="1">
      <alignment horizontal="left" vertical="center" wrapText="1"/>
    </xf>
    <xf numFmtId="49" fontId="23" fillId="0" borderId="48" xfId="1" applyNumberFormat="1" applyFont="1" applyBorder="1" applyAlignment="1">
      <alignment horizontal="center" vertical="center" wrapText="1"/>
    </xf>
    <xf numFmtId="0" fontId="0" fillId="0" borderId="0" xfId="0" applyAlignment="1">
      <alignment horizontal="center" vertical="center"/>
    </xf>
    <xf numFmtId="0" fontId="23" fillId="0" borderId="65" xfId="1" applyFont="1" applyBorder="1" applyAlignment="1">
      <alignment horizontal="left" vertical="center" wrapText="1"/>
    </xf>
    <xf numFmtId="0" fontId="8" fillId="0" borderId="0" xfId="1" applyFont="1" applyAlignment="1">
      <alignment vertical="center" wrapText="1"/>
    </xf>
    <xf numFmtId="0" fontId="4" fillId="0" borderId="0" xfId="1" applyFont="1" applyAlignment="1">
      <alignment vertical="center" wrapText="1"/>
    </xf>
    <xf numFmtId="0" fontId="4" fillId="0" borderId="0" xfId="1" applyFont="1" applyAlignment="1">
      <alignment vertical="center" shrinkToFit="1"/>
    </xf>
    <xf numFmtId="0" fontId="4" fillId="0" borderId="22" xfId="1" applyFont="1" applyBorder="1">
      <alignment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6" xfId="1" applyFont="1" applyBorder="1" applyAlignment="1">
      <alignment horizontal="center" vertical="center"/>
    </xf>
    <xf numFmtId="0" fontId="23" fillId="0" borderId="53" xfId="1" applyFont="1" applyBorder="1" applyAlignment="1">
      <alignment horizontal="center" vertical="center" wrapText="1"/>
    </xf>
    <xf numFmtId="0" fontId="23" fillId="0" borderId="52" xfId="1" applyFont="1" applyBorder="1" applyAlignment="1">
      <alignment horizontal="center" vertical="center" wrapText="1"/>
    </xf>
    <xf numFmtId="0" fontId="23" fillId="0" borderId="63" xfId="1" applyFont="1" applyBorder="1" applyAlignment="1">
      <alignment horizontal="center" vertical="center" wrapText="1"/>
    </xf>
    <xf numFmtId="0" fontId="23" fillId="0" borderId="64" xfId="1" applyFont="1" applyBorder="1" applyAlignment="1">
      <alignment horizontal="center" vertical="center" wrapText="1"/>
    </xf>
    <xf numFmtId="0" fontId="4" fillId="0" borderId="0" xfId="1" applyFont="1" applyAlignment="1">
      <alignment horizontal="right" vertical="center"/>
    </xf>
    <xf numFmtId="0" fontId="4" fillId="5" borderId="22" xfId="1" applyFont="1" applyFill="1" applyBorder="1">
      <alignment vertical="center"/>
    </xf>
    <xf numFmtId="0" fontId="6" fillId="0" borderId="0" xfId="1" applyFont="1" applyAlignment="1">
      <alignment vertical="center" shrinkToFit="1"/>
    </xf>
    <xf numFmtId="0" fontId="4" fillId="0" borderId="16" xfId="1" applyFont="1" applyBorder="1" applyAlignment="1">
      <alignment vertical="center" shrinkToFit="1"/>
    </xf>
    <xf numFmtId="0" fontId="23" fillId="0" borderId="70" xfId="1" applyFont="1" applyBorder="1" applyAlignment="1">
      <alignment horizontal="left" vertical="center" wrapText="1"/>
    </xf>
    <xf numFmtId="0" fontId="23" fillId="0" borderId="71" xfId="1" applyFont="1" applyBorder="1" applyAlignment="1">
      <alignment horizontal="center" vertical="center" wrapText="1"/>
    </xf>
    <xf numFmtId="0" fontId="23" fillId="0" borderId="73" xfId="1" applyFont="1" applyBorder="1" applyAlignment="1">
      <alignment horizontal="left" vertical="center" wrapText="1"/>
    </xf>
    <xf numFmtId="0" fontId="23" fillId="0" borderId="74" xfId="1" applyFont="1" applyBorder="1" applyAlignment="1">
      <alignment horizontal="left" vertical="center" wrapText="1"/>
    </xf>
    <xf numFmtId="0" fontId="0" fillId="0" borderId="0" xfId="0" applyAlignment="1">
      <alignment horizontal="left" vertical="center"/>
    </xf>
    <xf numFmtId="49" fontId="23" fillId="0" borderId="56" xfId="1" applyNumberFormat="1" applyFont="1" applyBorder="1" applyAlignment="1">
      <alignment horizontal="center" vertical="center" wrapText="1"/>
    </xf>
    <xf numFmtId="49" fontId="23" fillId="0" borderId="75" xfId="1" applyNumberFormat="1" applyFont="1" applyBorder="1" applyAlignment="1">
      <alignment horizontal="center" vertical="center" wrapText="1"/>
    </xf>
    <xf numFmtId="49" fontId="23" fillId="0" borderId="64" xfId="1" applyNumberFormat="1" applyFont="1" applyBorder="1" applyAlignment="1">
      <alignment horizontal="center" vertical="center" wrapText="1"/>
    </xf>
    <xf numFmtId="17" fontId="0" fillId="0" borderId="0" xfId="0" applyNumberFormat="1">
      <alignment vertical="center"/>
    </xf>
    <xf numFmtId="0" fontId="23" fillId="0" borderId="76" xfId="1" applyFont="1" applyBorder="1" applyAlignment="1">
      <alignment horizontal="left" vertical="center" wrapText="1"/>
    </xf>
    <xf numFmtId="0" fontId="23" fillId="0" borderId="77" xfId="1" applyFont="1" applyBorder="1" applyAlignment="1">
      <alignment horizontal="left" vertical="center" wrapText="1"/>
    </xf>
    <xf numFmtId="0" fontId="4" fillId="0" borderId="77" xfId="1" applyFont="1" applyBorder="1" applyAlignment="1">
      <alignment horizontal="left" vertical="center" wrapText="1"/>
    </xf>
    <xf numFmtId="178" fontId="4" fillId="0" borderId="22" xfId="1" applyNumberFormat="1" applyFont="1" applyBorder="1">
      <alignment vertical="center"/>
    </xf>
    <xf numFmtId="0" fontId="9" fillId="0" borderId="0" xfId="1" applyFont="1">
      <alignment vertical="center"/>
    </xf>
    <xf numFmtId="0" fontId="27" fillId="0" borderId="0" xfId="1" applyFont="1" applyAlignment="1">
      <alignment vertical="center" wrapText="1" shrinkToFit="1"/>
    </xf>
    <xf numFmtId="0" fontId="26" fillId="0" borderId="0" xfId="1" applyFont="1" applyAlignment="1">
      <alignment vertical="center" wrapText="1"/>
    </xf>
    <xf numFmtId="0" fontId="4" fillId="0" borderId="55" xfId="1" applyFont="1" applyBorder="1" applyAlignment="1">
      <alignment horizontal="center" vertical="center"/>
    </xf>
    <xf numFmtId="0" fontId="4" fillId="0" borderId="33" xfId="1" applyFont="1" applyBorder="1" applyAlignment="1">
      <alignment horizontal="center" vertical="center"/>
    </xf>
    <xf numFmtId="0" fontId="27" fillId="0" borderId="82" xfId="1" applyFont="1" applyBorder="1" applyAlignment="1">
      <alignment horizontal="center" vertical="center"/>
    </xf>
    <xf numFmtId="0" fontId="27" fillId="0" borderId="32" xfId="1" applyFont="1" applyBorder="1" applyAlignment="1">
      <alignment horizontal="center" vertical="center"/>
    </xf>
    <xf numFmtId="0" fontId="4" fillId="0" borderId="47" xfId="1" applyFont="1" applyBorder="1" applyAlignment="1">
      <alignment horizontal="center" vertical="center"/>
    </xf>
    <xf numFmtId="0" fontId="4" fillId="0" borderId="30" xfId="1" applyFont="1" applyBorder="1" applyAlignment="1">
      <alignment horizontal="center" vertical="center"/>
    </xf>
    <xf numFmtId="0" fontId="27" fillId="0" borderId="81" xfId="1" applyFont="1" applyBorder="1" applyAlignment="1">
      <alignment horizontal="center" vertical="center"/>
    </xf>
    <xf numFmtId="0" fontId="27" fillId="0" borderId="29" xfId="1" applyFont="1" applyBorder="1" applyAlignment="1">
      <alignment horizontal="center" vertical="center"/>
    </xf>
    <xf numFmtId="0" fontId="4" fillId="0" borderId="0" xfId="1" applyFont="1" applyAlignment="1">
      <alignment horizontal="left" vertical="center"/>
    </xf>
    <xf numFmtId="0" fontId="6" fillId="0" borderId="0" xfId="1" applyFont="1" applyAlignment="1">
      <alignment horizontal="right" vertical="center"/>
    </xf>
    <xf numFmtId="0" fontId="6" fillId="0" borderId="0" xfId="1" applyFont="1" applyAlignment="1">
      <alignment horizontal="right" vertical="center" shrinkToFit="1"/>
    </xf>
    <xf numFmtId="0" fontId="4" fillId="6" borderId="14" xfId="1" applyFont="1" applyFill="1" applyBorder="1" applyAlignment="1">
      <alignment horizontal="center" vertical="center"/>
    </xf>
    <xf numFmtId="0" fontId="4" fillId="6" borderId="31" xfId="1" applyFont="1" applyFill="1" applyBorder="1" applyAlignment="1">
      <alignment horizontal="center" vertical="center"/>
    </xf>
    <xf numFmtId="0" fontId="4" fillId="6" borderId="44" xfId="1" applyFont="1" applyFill="1" applyBorder="1" applyAlignment="1">
      <alignment horizontal="center" vertical="center"/>
    </xf>
    <xf numFmtId="49" fontId="23" fillId="0" borderId="52" xfId="1" applyNumberFormat="1" applyFont="1" applyBorder="1" applyAlignment="1">
      <alignment horizontal="center" vertical="center" wrapText="1"/>
    </xf>
    <xf numFmtId="0" fontId="23" fillId="0" borderId="85" xfId="1" applyFont="1" applyBorder="1" applyAlignment="1">
      <alignment horizontal="center" vertical="center" wrapText="1"/>
    </xf>
    <xf numFmtId="49" fontId="23" fillId="0" borderId="85" xfId="1" applyNumberFormat="1" applyFont="1" applyBorder="1" applyAlignment="1">
      <alignment horizontal="center" vertical="center" wrapText="1"/>
    </xf>
    <xf numFmtId="49" fontId="23" fillId="0" borderId="53" xfId="1" applyNumberFormat="1" applyFont="1" applyBorder="1" applyAlignment="1">
      <alignment horizontal="center" vertical="center" wrapText="1"/>
    </xf>
    <xf numFmtId="0" fontId="0" fillId="6" borderId="0" xfId="0" applyFill="1">
      <alignment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88" xfId="1" applyFont="1" applyBorder="1" applyAlignment="1">
      <alignment horizontal="center" vertical="center"/>
    </xf>
    <xf numFmtId="0" fontId="4" fillId="0" borderId="89" xfId="1" applyFont="1" applyBorder="1" applyAlignment="1">
      <alignment horizontal="center" vertical="center"/>
    </xf>
    <xf numFmtId="0" fontId="4" fillId="0" borderId="90" xfId="1" applyFont="1" applyBorder="1" applyAlignment="1">
      <alignment horizontal="center" vertical="center"/>
    </xf>
    <xf numFmtId="0" fontId="4" fillId="0" borderId="69" xfId="1" applyFont="1" applyBorder="1" applyAlignment="1">
      <alignment horizontal="center" vertical="center"/>
    </xf>
    <xf numFmtId="0" fontId="23" fillId="0" borderId="88" xfId="1" applyFont="1" applyBorder="1" applyAlignment="1">
      <alignment horizontal="center" vertical="center" wrapText="1"/>
    </xf>
    <xf numFmtId="0" fontId="23" fillId="0" borderId="90" xfId="1" applyFont="1" applyBorder="1" applyAlignment="1">
      <alignment horizontal="center" vertical="center" wrapText="1"/>
    </xf>
    <xf numFmtId="0" fontId="23" fillId="0" borderId="89" xfId="1" applyFont="1" applyBorder="1" applyAlignment="1">
      <alignment horizontal="center" vertical="center" wrapText="1"/>
    </xf>
    <xf numFmtId="0" fontId="23" fillId="0" borderId="91" xfId="1" applyFont="1" applyBorder="1" applyAlignment="1">
      <alignment horizontal="center" vertical="center" wrapText="1"/>
    </xf>
    <xf numFmtId="49" fontId="23" fillId="0" borderId="88" xfId="1" applyNumberFormat="1" applyFont="1" applyBorder="1" applyAlignment="1">
      <alignment horizontal="center" vertical="center" wrapText="1"/>
    </xf>
    <xf numFmtId="0" fontId="23" fillId="0" borderId="92" xfId="1" applyFont="1" applyBorder="1" applyAlignment="1">
      <alignment horizontal="center" vertical="center" wrapText="1"/>
    </xf>
    <xf numFmtId="0" fontId="23" fillId="0" borderId="93" xfId="1" applyFont="1" applyBorder="1" applyAlignment="1">
      <alignment horizontal="center" vertical="center" wrapText="1"/>
    </xf>
    <xf numFmtId="0" fontId="23" fillId="0" borderId="69" xfId="1" applyFont="1" applyBorder="1" applyAlignment="1">
      <alignment horizontal="center" vertical="center" wrapText="1"/>
    </xf>
    <xf numFmtId="0" fontId="23" fillId="0" borderId="79" xfId="1" applyFont="1" applyBorder="1" applyAlignment="1">
      <alignment horizontal="center" vertical="center" wrapText="1"/>
    </xf>
    <xf numFmtId="0" fontId="23" fillId="0" borderId="94" xfId="1" applyFont="1" applyBorder="1" applyAlignment="1">
      <alignment horizontal="left" vertical="center" wrapText="1"/>
    </xf>
    <xf numFmtId="0" fontId="23" fillId="0" borderId="95" xfId="1" applyFont="1" applyBorder="1" applyAlignment="1">
      <alignment horizontal="center" vertical="center" wrapText="1"/>
    </xf>
    <xf numFmtId="0" fontId="10" fillId="0" borderId="0" xfId="1" applyFont="1">
      <alignment vertical="center"/>
    </xf>
    <xf numFmtId="0" fontId="10" fillId="0" borderId="0" xfId="1" applyFont="1" applyAlignment="1">
      <alignment vertical="center" shrinkToFit="1"/>
    </xf>
    <xf numFmtId="0" fontId="10" fillId="0" borderId="0" xfId="1" applyFont="1" applyAlignment="1">
      <alignment horizontal="right" vertical="center" shrinkToFit="1"/>
    </xf>
    <xf numFmtId="0" fontId="10" fillId="0" borderId="24" xfId="1" applyFont="1" applyBorder="1" applyAlignment="1">
      <alignment horizontal="center" vertical="center" shrinkToFit="1"/>
    </xf>
    <xf numFmtId="0" fontId="11" fillId="0" borderId="0" xfId="1" applyFont="1" applyAlignment="1">
      <alignment vertical="center" wrapText="1" shrinkToFit="1"/>
    </xf>
    <xf numFmtId="0" fontId="4" fillId="0" borderId="0" xfId="1" applyFont="1" applyAlignment="1">
      <alignment vertical="center" wrapText="1" shrinkToFit="1"/>
    </xf>
    <xf numFmtId="0" fontId="11" fillId="0" borderId="0" xfId="1" applyFont="1">
      <alignment vertical="center"/>
    </xf>
    <xf numFmtId="0" fontId="11" fillId="0" borderId="0" xfId="1" applyFont="1" applyAlignment="1">
      <alignment horizontal="center" vertical="center"/>
    </xf>
    <xf numFmtId="0" fontId="10" fillId="0" borderId="23" xfId="1" applyFont="1" applyBorder="1" applyAlignment="1">
      <alignment horizontal="center" vertical="center"/>
    </xf>
    <xf numFmtId="0" fontId="10" fillId="0" borderId="25" xfId="1" applyFont="1" applyBorder="1" applyAlignment="1">
      <alignment horizontal="center" vertical="center"/>
    </xf>
    <xf numFmtId="0" fontId="11" fillId="0" borderId="0" xfId="1" applyFont="1" applyAlignment="1">
      <alignment horizontal="left" vertical="center" wrapText="1"/>
    </xf>
    <xf numFmtId="0" fontId="4" fillId="0" borderId="0" xfId="1" applyFont="1" applyAlignment="1">
      <alignment horizontal="left" vertical="center" wrapText="1"/>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83" xfId="0" applyFont="1" applyBorder="1" applyAlignment="1">
      <alignment horizontal="center" vertical="center"/>
    </xf>
    <xf numFmtId="0" fontId="11" fillId="0" borderId="0" xfId="1" applyFont="1" applyAlignment="1">
      <alignment horizontal="left" vertical="center"/>
    </xf>
    <xf numFmtId="0" fontId="10" fillId="0" borderId="0" xfId="1" applyFont="1" applyAlignment="1">
      <alignment horizontal="right" vertical="center"/>
    </xf>
    <xf numFmtId="0" fontId="7" fillId="0" borderId="0" xfId="1" applyFont="1" applyAlignment="1">
      <alignment vertical="center" wrapText="1" shrinkToFit="1"/>
    </xf>
    <xf numFmtId="0" fontId="10" fillId="0" borderId="24" xfId="1" applyFont="1" applyBorder="1" applyAlignment="1">
      <alignment horizontal="center" vertical="center" wrapText="1"/>
    </xf>
    <xf numFmtId="0" fontId="10" fillId="0" borderId="24" xfId="1" applyFont="1" applyBorder="1" applyAlignment="1">
      <alignment horizontal="center" vertical="center"/>
    </xf>
    <xf numFmtId="0" fontId="4" fillId="0" borderId="0" xfId="1" applyFont="1" applyAlignment="1"/>
    <xf numFmtId="0" fontId="4" fillId="0" borderId="60" xfId="1" applyFont="1" applyBorder="1" applyAlignment="1"/>
    <xf numFmtId="0" fontId="4" fillId="0" borderId="34" xfId="1" applyFont="1" applyBorder="1" applyAlignment="1"/>
    <xf numFmtId="0" fontId="4" fillId="0" borderId="72" xfId="1" applyFont="1" applyBorder="1" applyAlignment="1"/>
    <xf numFmtId="0" fontId="14" fillId="0" borderId="107" xfId="0" applyFont="1" applyBorder="1" applyAlignment="1">
      <alignment horizontal="center" vertical="center" wrapText="1"/>
    </xf>
    <xf numFmtId="0" fontId="14" fillId="0" borderId="103" xfId="0" applyFont="1" applyBorder="1" applyAlignment="1">
      <alignment horizontal="center" vertical="center" shrinkToFit="1"/>
    </xf>
    <xf numFmtId="0" fontId="14" fillId="0" borderId="98" xfId="0" applyFont="1" applyBorder="1" applyAlignment="1">
      <alignment horizontal="center" vertical="center" shrinkToFit="1"/>
    </xf>
    <xf numFmtId="0" fontId="0" fillId="0" borderId="104" xfId="0" applyBorder="1" applyAlignment="1">
      <alignment horizontal="center" vertical="center"/>
    </xf>
    <xf numFmtId="0" fontId="0" fillId="0" borderId="105" xfId="0" applyBorder="1">
      <alignment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14" fillId="0" borderId="106"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lignment vertical="center"/>
    </xf>
    <xf numFmtId="0" fontId="14" fillId="0" borderId="105" xfId="0" applyFont="1" applyBorder="1" applyAlignment="1">
      <alignment horizontal="center" vertical="center"/>
    </xf>
    <xf numFmtId="0" fontId="23" fillId="0" borderId="55" xfId="1" applyFont="1" applyBorder="1" applyAlignment="1">
      <alignment horizontal="left" vertical="center" wrapText="1"/>
    </xf>
    <xf numFmtId="0" fontId="23" fillId="0" borderId="59" xfId="1" applyFont="1" applyBorder="1" applyAlignment="1">
      <alignment horizontal="left" vertical="center" shrinkToFit="1"/>
    </xf>
    <xf numFmtId="0" fontId="23" fillId="0" borderId="47" xfId="1" applyFont="1" applyBorder="1" applyAlignment="1">
      <alignment horizontal="left" vertical="center" wrapText="1"/>
    </xf>
    <xf numFmtId="0" fontId="23" fillId="0" borderId="97" xfId="1" applyFont="1" applyBorder="1" applyAlignment="1">
      <alignment horizontal="left" vertical="center" wrapText="1"/>
    </xf>
    <xf numFmtId="0" fontId="23" fillId="0" borderId="67" xfId="1" applyFont="1" applyBorder="1" applyAlignment="1">
      <alignment horizontal="left" vertical="center" shrinkToFit="1"/>
    </xf>
    <xf numFmtId="0" fontId="23" fillId="0" borderId="68" xfId="1" applyFont="1" applyBorder="1" applyAlignment="1">
      <alignment horizontal="left" vertical="center" wrapText="1"/>
    </xf>
    <xf numFmtId="49" fontId="23" fillId="0" borderId="112" xfId="1" applyNumberFormat="1" applyFont="1" applyBorder="1" applyAlignment="1">
      <alignment horizontal="center" vertical="center" wrapText="1"/>
    </xf>
    <xf numFmtId="0" fontId="4" fillId="0" borderId="24" xfId="1" applyFont="1" applyBorder="1">
      <alignment vertical="center"/>
    </xf>
    <xf numFmtId="0" fontId="10" fillId="0" borderId="101" xfId="1" applyFont="1" applyBorder="1" applyAlignment="1">
      <alignment horizontal="center" vertical="center" shrinkToFit="1"/>
    </xf>
    <xf numFmtId="0" fontId="10" fillId="0" borderId="101" xfId="1" applyFont="1" applyBorder="1" applyAlignment="1">
      <alignment horizontal="center" vertical="center"/>
    </xf>
    <xf numFmtId="0" fontId="10" fillId="5" borderId="98" xfId="1" applyFont="1" applyFill="1" applyBorder="1" applyAlignment="1" applyProtection="1">
      <alignment horizontal="right" vertical="center" shrinkToFit="1"/>
      <protection locked="0"/>
    </xf>
    <xf numFmtId="0" fontId="11" fillId="0" borderId="98" xfId="1" applyFont="1" applyBorder="1" applyAlignment="1">
      <alignment vertical="center" wrapText="1" shrinkToFit="1"/>
    </xf>
    <xf numFmtId="0" fontId="10" fillId="0" borderId="98" xfId="1" applyFont="1" applyBorder="1" applyAlignment="1">
      <alignment vertical="center" wrapText="1" shrinkToFit="1"/>
    </xf>
    <xf numFmtId="0" fontId="10" fillId="0" borderId="98" xfId="1" applyFont="1" applyBorder="1" applyAlignment="1">
      <alignment vertical="center" wrapText="1"/>
    </xf>
    <xf numFmtId="0" fontId="10" fillId="0" borderId="101" xfId="1" applyFont="1" applyBorder="1" applyAlignment="1">
      <alignment horizontal="center" vertical="center" wrapText="1"/>
    </xf>
    <xf numFmtId="0" fontId="10" fillId="4" borderId="98" xfId="0" applyFont="1" applyFill="1" applyBorder="1" applyAlignment="1">
      <alignment horizontal="left" vertical="center"/>
    </xf>
    <xf numFmtId="0" fontId="10" fillId="5" borderId="98" xfId="1" applyFont="1" applyFill="1" applyBorder="1" applyAlignment="1" applyProtection="1">
      <alignment horizontal="right" vertical="center"/>
      <protection locked="0"/>
    </xf>
    <xf numFmtId="0" fontId="10" fillId="5" borderId="98" xfId="1" applyFont="1" applyFill="1" applyBorder="1" applyAlignment="1">
      <alignment vertical="center" shrinkToFit="1"/>
    </xf>
    <xf numFmtId="0" fontId="10" fillId="5" borderId="98" xfId="1" applyFont="1" applyFill="1" applyBorder="1" applyAlignment="1">
      <alignment horizontal="right" vertical="center" shrinkToFit="1"/>
    </xf>
    <xf numFmtId="178" fontId="10" fillId="5" borderId="98" xfId="1" applyNumberFormat="1" applyFont="1" applyFill="1" applyBorder="1" applyAlignment="1">
      <alignment vertical="center" shrinkToFit="1"/>
    </xf>
    <xf numFmtId="0" fontId="0" fillId="0" borderId="125" xfId="0" applyBorder="1" applyAlignment="1">
      <alignment horizontal="center" vertical="center"/>
    </xf>
    <xf numFmtId="0" fontId="0" fillId="0" borderId="127" xfId="0" applyBorder="1" applyAlignment="1">
      <alignment horizontal="center" vertical="center"/>
    </xf>
    <xf numFmtId="0" fontId="13" fillId="0" borderId="125" xfId="0" applyFont="1" applyBorder="1" applyAlignment="1">
      <alignment horizontal="right" vertical="center" shrinkToFit="1"/>
    </xf>
    <xf numFmtId="0" fontId="0" fillId="0" borderId="141" xfId="0" applyBorder="1" applyAlignment="1">
      <alignment horizontal="center" vertical="center"/>
    </xf>
    <xf numFmtId="0" fontId="0" fillId="3" borderId="97" xfId="0" applyFill="1" applyBorder="1" applyProtection="1">
      <alignment vertical="center"/>
      <protection locked="0"/>
    </xf>
    <xf numFmtId="0" fontId="0" fillId="3" borderId="39" xfId="0" applyFill="1" applyBorder="1" applyProtection="1">
      <alignment vertical="center"/>
      <protection locked="0"/>
    </xf>
    <xf numFmtId="0" fontId="10" fillId="4" borderId="98" xfId="0" applyFont="1" applyFill="1" applyBorder="1" applyAlignment="1" applyProtection="1">
      <alignment horizontal="left" vertical="center" wrapText="1"/>
      <protection locked="0"/>
    </xf>
    <xf numFmtId="38" fontId="11" fillId="0" borderId="125" xfId="4" applyFont="1" applyFill="1" applyBorder="1" applyAlignment="1">
      <alignment vertical="center" shrinkToFit="1"/>
    </xf>
    <xf numFmtId="38" fontId="11" fillId="0" borderId="141" xfId="4" applyFont="1" applyFill="1" applyBorder="1" applyAlignment="1">
      <alignment vertical="center" shrinkToFit="1"/>
    </xf>
    <xf numFmtId="0" fontId="8" fillId="0" borderId="98" xfId="1" applyFont="1" applyBorder="1" applyAlignment="1">
      <alignment horizontal="center" vertical="center" wrapText="1"/>
    </xf>
    <xf numFmtId="177" fontId="4" fillId="0" borderId="98" xfId="1" applyNumberFormat="1" applyFont="1" applyBorder="1" applyAlignment="1">
      <alignment horizontal="right" vertical="center"/>
    </xf>
    <xf numFmtId="0" fontId="4" fillId="0" borderId="98" xfId="1" applyFont="1" applyBorder="1" applyAlignment="1">
      <alignment vertical="center" shrinkToFit="1"/>
    </xf>
    <xf numFmtId="0" fontId="4" fillId="0" borderId="99" xfId="1" applyFont="1" applyBorder="1" applyAlignment="1">
      <alignment vertical="center" shrinkToFit="1"/>
    </xf>
    <xf numFmtId="0" fontId="26" fillId="0" borderId="99" xfId="1" applyFont="1" applyBorder="1" applyAlignment="1">
      <alignment vertical="center" shrinkToFit="1"/>
    </xf>
    <xf numFmtId="177" fontId="4" fillId="0" borderId="16" xfId="1" applyNumberFormat="1" applyFont="1" applyBorder="1" applyAlignment="1">
      <alignment horizontal="right" vertical="center"/>
    </xf>
    <xf numFmtId="0" fontId="4" fillId="0" borderId="152" xfId="1" applyFont="1" applyBorder="1" applyAlignment="1">
      <alignment vertical="center" shrinkToFit="1"/>
    </xf>
    <xf numFmtId="0" fontId="4" fillId="6" borderId="66" xfId="1" applyFont="1" applyFill="1" applyBorder="1" applyAlignment="1">
      <alignment horizontal="center" vertical="center" wrapText="1"/>
    </xf>
    <xf numFmtId="0" fontId="4" fillId="6" borderId="66" xfId="1" applyFont="1" applyFill="1" applyBorder="1" applyAlignment="1">
      <alignment horizontal="center" vertical="center"/>
    </xf>
    <xf numFmtId="0" fontId="4" fillId="6" borderId="66" xfId="1" applyFont="1" applyFill="1" applyBorder="1" applyAlignment="1">
      <alignment horizontal="center" vertical="center" shrinkToFit="1"/>
    </xf>
    <xf numFmtId="0" fontId="4" fillId="6" borderId="72" xfId="1" applyFont="1" applyFill="1" applyBorder="1" applyAlignment="1">
      <alignment horizontal="center" vertical="center" shrinkToFit="1"/>
    </xf>
    <xf numFmtId="0" fontId="8" fillId="0" borderId="150" xfId="1" applyFont="1" applyBorder="1" applyAlignment="1">
      <alignment horizontal="center" vertical="center" wrapText="1"/>
    </xf>
    <xf numFmtId="177" fontId="4" fillId="0" borderId="150" xfId="1" applyNumberFormat="1" applyFont="1" applyBorder="1" applyAlignment="1">
      <alignment horizontal="right" vertical="center"/>
    </xf>
    <xf numFmtId="0" fontId="4" fillId="0" borderId="150" xfId="1" applyFont="1" applyBorder="1" applyAlignment="1">
      <alignment vertical="center" shrinkToFit="1"/>
    </xf>
    <xf numFmtId="0" fontId="4" fillId="0" borderId="151" xfId="1" applyFont="1" applyBorder="1" applyAlignment="1">
      <alignment vertical="center" shrinkToFit="1"/>
    </xf>
    <xf numFmtId="0" fontId="14" fillId="0" borderId="0" xfId="0" applyFont="1" applyAlignment="1">
      <alignment horizontal="left" vertical="center" wrapText="1"/>
    </xf>
    <xf numFmtId="0" fontId="29" fillId="0" borderId="0" xfId="0" applyFont="1" applyAlignment="1">
      <alignment horizontal="left" vertical="center" wrapText="1"/>
    </xf>
    <xf numFmtId="0" fontId="14" fillId="0" borderId="0" xfId="0" applyFont="1" applyAlignment="1">
      <alignment vertical="center" wrapText="1" shrinkToFit="1"/>
    </xf>
    <xf numFmtId="0" fontId="14" fillId="0" borderId="0" xfId="0" applyFont="1" applyAlignment="1">
      <alignment vertical="center" shrinkToFit="1"/>
    </xf>
    <xf numFmtId="0" fontId="14" fillId="0" borderId="0" xfId="0" applyFont="1" applyAlignment="1">
      <alignment horizontal="left" vertical="center"/>
    </xf>
    <xf numFmtId="0" fontId="20" fillId="4" borderId="104" xfId="1" applyFont="1" applyFill="1" applyBorder="1" applyAlignment="1" applyProtection="1">
      <alignment horizontal="center" vertical="center"/>
      <protection locked="0"/>
    </xf>
    <xf numFmtId="0" fontId="20" fillId="4" borderId="105" xfId="1" applyFont="1" applyFill="1" applyBorder="1" applyAlignment="1" applyProtection="1">
      <alignment horizontal="center" vertical="center"/>
      <protection locked="0"/>
    </xf>
    <xf numFmtId="0" fontId="20" fillId="4" borderId="12" xfId="1" applyFont="1" applyFill="1" applyBorder="1" applyAlignment="1" applyProtection="1">
      <alignment horizontal="center" vertical="center"/>
      <protection locked="0"/>
    </xf>
    <xf numFmtId="0" fontId="20" fillId="4" borderId="18" xfId="1" applyFont="1" applyFill="1" applyBorder="1" applyAlignment="1" applyProtection="1">
      <alignment horizontal="center" vertical="center"/>
      <protection locked="0"/>
    </xf>
    <xf numFmtId="0" fontId="20" fillId="4" borderId="103" xfId="1" applyFont="1" applyFill="1" applyBorder="1" applyAlignment="1" applyProtection="1">
      <alignment horizontal="center" vertical="center"/>
      <protection locked="0"/>
    </xf>
    <xf numFmtId="0" fontId="20" fillId="4" borderId="17" xfId="1" applyFont="1" applyFill="1" applyBorder="1" applyAlignment="1" applyProtection="1">
      <alignment horizontal="center" vertical="center"/>
      <protection locked="0"/>
    </xf>
    <xf numFmtId="0" fontId="14" fillId="0" borderId="97" xfId="0" applyFont="1" applyBorder="1" applyAlignment="1">
      <alignment vertical="center" shrinkToFit="1"/>
    </xf>
    <xf numFmtId="0" fontId="14" fillId="0" borderId="98" xfId="0" applyFont="1" applyBorder="1" applyAlignment="1">
      <alignment vertical="center" shrinkToFit="1"/>
    </xf>
    <xf numFmtId="0" fontId="14" fillId="4" borderId="98" xfId="0" applyFont="1" applyFill="1" applyBorder="1" applyAlignment="1" applyProtection="1">
      <alignment horizontal="center" vertical="center"/>
      <protection locked="0"/>
    </xf>
    <xf numFmtId="0" fontId="14" fillId="0" borderId="4" xfId="0" applyFont="1" applyBorder="1" applyAlignment="1">
      <alignment vertical="center" wrapText="1" shrinkToFit="1"/>
    </xf>
    <xf numFmtId="49" fontId="20" fillId="0" borderId="111" xfId="1" applyNumberFormat="1" applyFont="1" applyBorder="1" applyAlignment="1">
      <alignment horizontal="center" vertical="center"/>
    </xf>
    <xf numFmtId="49" fontId="20" fillId="0" borderId="104" xfId="1" applyNumberFormat="1" applyFont="1"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14" fillId="0" borderId="103" xfId="0" applyFont="1" applyBorder="1" applyAlignment="1">
      <alignment horizontal="center" vertical="center" shrinkToFit="1"/>
    </xf>
    <xf numFmtId="0" fontId="14" fillId="0" borderId="104" xfId="0" applyFont="1" applyBorder="1" applyAlignment="1">
      <alignment horizontal="center" vertical="center" shrinkToFit="1"/>
    </xf>
    <xf numFmtId="0" fontId="14" fillId="0" borderId="105" xfId="0" applyFont="1" applyBorder="1" applyAlignment="1">
      <alignment horizontal="center" vertical="center" shrinkToFit="1"/>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1" xfId="0" applyFont="1" applyBorder="1" applyAlignment="1">
      <alignment horizontal="center"/>
    </xf>
    <xf numFmtId="0" fontId="14" fillId="0" borderId="121" xfId="0" applyFont="1" applyBorder="1" applyAlignment="1">
      <alignment horizontal="center" vertical="center"/>
    </xf>
    <xf numFmtId="0" fontId="14"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117" xfId="0" applyFont="1" applyBorder="1" applyAlignment="1">
      <alignment horizontal="center" vertical="center"/>
    </xf>
    <xf numFmtId="0" fontId="14" fillId="0" borderId="17"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98" xfId="0" applyFont="1" applyBorder="1" applyAlignment="1">
      <alignment horizontal="center" vertical="center"/>
    </xf>
    <xf numFmtId="0" fontId="14" fillId="3" borderId="98" xfId="0" applyFont="1" applyFill="1" applyBorder="1" applyAlignment="1" applyProtection="1">
      <alignment horizontal="left" vertical="center" shrinkToFit="1"/>
      <protection locked="0"/>
    </xf>
    <xf numFmtId="0" fontId="14" fillId="3" borderId="99" xfId="0" applyFont="1" applyFill="1" applyBorder="1" applyAlignment="1" applyProtection="1">
      <alignment horizontal="left" vertical="center" shrinkToFit="1"/>
      <protection locked="0"/>
    </xf>
    <xf numFmtId="0" fontId="14" fillId="4" borderId="35" xfId="0" applyFont="1" applyFill="1" applyBorder="1" applyAlignment="1" applyProtection="1">
      <alignment horizontal="left" vertical="center"/>
      <protection locked="0"/>
    </xf>
    <xf numFmtId="0" fontId="14" fillId="4" borderId="96" xfId="0" applyFont="1" applyFill="1" applyBorder="1" applyAlignment="1" applyProtection="1">
      <alignment horizontal="left" vertical="center"/>
      <protection locked="0"/>
    </xf>
    <xf numFmtId="0" fontId="14" fillId="0" borderId="107" xfId="0" applyFont="1" applyBorder="1" applyAlignment="1">
      <alignment horizontal="center" vertical="center" wrapText="1"/>
    </xf>
    <xf numFmtId="0" fontId="14" fillId="0" borderId="10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131" xfId="0" applyFont="1" applyBorder="1" applyAlignment="1">
      <alignment vertical="center" shrinkToFit="1"/>
    </xf>
    <xf numFmtId="0" fontId="15" fillId="0" borderId="27" xfId="0" applyFont="1" applyBorder="1" applyAlignment="1">
      <alignment vertical="center" shrinkToFit="1"/>
    </xf>
    <xf numFmtId="0" fontId="15" fillId="0" borderId="132" xfId="0" applyFont="1" applyBorder="1" applyAlignment="1">
      <alignment vertical="center" shrinkToFit="1"/>
    </xf>
    <xf numFmtId="0" fontId="20" fillId="0" borderId="103" xfId="1" applyFont="1" applyBorder="1" applyAlignment="1">
      <alignment horizontal="center" vertical="center" wrapText="1"/>
    </xf>
    <xf numFmtId="0" fontId="20" fillId="0" borderId="104" xfId="1" applyFont="1" applyBorder="1" applyAlignment="1">
      <alignment horizontal="center" vertical="center" wrapText="1"/>
    </xf>
    <xf numFmtId="0" fontId="0" fillId="0" borderId="103" xfId="0" applyBorder="1" applyAlignment="1">
      <alignment horizontal="center" vertical="center"/>
    </xf>
    <xf numFmtId="0" fontId="0" fillId="0" borderId="110" xfId="0" applyBorder="1" applyAlignment="1">
      <alignment horizontal="center" vertical="center"/>
    </xf>
    <xf numFmtId="0" fontId="14" fillId="0" borderId="139" xfId="0" applyFont="1" applyBorder="1" applyAlignment="1">
      <alignment horizontal="center" vertical="center" shrinkToFit="1"/>
    </xf>
    <xf numFmtId="0" fontId="14" fillId="0" borderId="140" xfId="0" applyFont="1" applyBorder="1" applyAlignment="1">
      <alignment horizontal="center" vertical="center" shrinkToFit="1"/>
    </xf>
    <xf numFmtId="0" fontId="14" fillId="0" borderId="138" xfId="0" applyFont="1" applyBorder="1" applyAlignment="1">
      <alignment horizontal="center" vertical="center" shrinkToFit="1"/>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0" borderId="105" xfId="0" applyFont="1" applyBorder="1" applyAlignment="1">
      <alignment horizontal="center" vertical="center"/>
    </xf>
    <xf numFmtId="0" fontId="20" fillId="0" borderId="10" xfId="1" applyFont="1" applyBorder="1" applyAlignment="1">
      <alignment horizontal="center" vertical="center" wrapText="1"/>
    </xf>
    <xf numFmtId="0" fontId="20" fillId="0" borderId="9" xfId="1" applyFont="1" applyBorder="1" applyAlignment="1">
      <alignment horizontal="center" vertical="center" wrapText="1"/>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3" xfId="0" applyBorder="1" applyAlignment="1">
      <alignment horizontal="left" vertical="center" shrinkToFit="1"/>
    </xf>
    <xf numFmtId="0" fontId="0" fillId="0" borderId="104" xfId="0" applyBorder="1" applyAlignment="1">
      <alignment horizontal="left" vertical="center" shrinkToFit="1"/>
    </xf>
    <xf numFmtId="0" fontId="0" fillId="0" borderId="17" xfId="0" applyBorder="1" applyAlignment="1">
      <alignment horizontal="left" vertical="center"/>
    </xf>
    <xf numFmtId="0" fontId="0" fillId="0" borderId="12" xfId="0" applyBorder="1" applyAlignment="1">
      <alignment horizontal="left" vertical="center"/>
    </xf>
    <xf numFmtId="0" fontId="17" fillId="3" borderId="98" xfId="0" applyFont="1" applyFill="1" applyBorder="1" applyAlignment="1">
      <alignment horizontal="center" vertical="center" shrinkToFit="1"/>
    </xf>
    <xf numFmtId="0" fontId="17" fillId="3" borderId="99" xfId="0" applyFont="1" applyFill="1" applyBorder="1" applyAlignment="1">
      <alignment horizontal="center" vertical="center" shrinkToFit="1"/>
    </xf>
    <xf numFmtId="49" fontId="11" fillId="3" borderId="111" xfId="1" applyNumberFormat="1" applyFont="1" applyFill="1" applyBorder="1" applyAlignment="1">
      <alignment horizontal="center" vertical="center"/>
    </xf>
    <xf numFmtId="49" fontId="11" fillId="3" borderId="104" xfId="1" applyNumberFormat="1" applyFont="1" applyFill="1" applyBorder="1" applyAlignment="1">
      <alignment horizontal="center" vertical="center"/>
    </xf>
    <xf numFmtId="49" fontId="11" fillId="3" borderId="21" xfId="1" applyNumberFormat="1" applyFont="1" applyFill="1" applyBorder="1" applyAlignment="1">
      <alignment horizontal="center" vertical="center"/>
    </xf>
    <xf numFmtId="49" fontId="11" fillId="3" borderId="12" xfId="1" applyNumberFormat="1" applyFont="1" applyFill="1" applyBorder="1" applyAlignment="1">
      <alignment horizontal="center" vertical="center"/>
    </xf>
    <xf numFmtId="0" fontId="13" fillId="0" borderId="97" xfId="0" applyFont="1" applyBorder="1" applyAlignment="1">
      <alignment vertical="center" shrinkToFit="1"/>
    </xf>
    <xf numFmtId="0" fontId="13" fillId="0" borderId="98" xfId="0" applyFont="1" applyBorder="1" applyAlignment="1">
      <alignment vertical="center" shrinkToFit="1"/>
    </xf>
    <xf numFmtId="0" fontId="13" fillId="4" borderId="98" xfId="0" applyFont="1" applyFill="1" applyBorder="1" applyAlignment="1">
      <alignment horizontal="center" vertical="center"/>
    </xf>
    <xf numFmtId="38" fontId="16" fillId="4" borderId="103" xfId="6" applyFont="1" applyFill="1" applyBorder="1" applyAlignment="1">
      <alignment horizontal="center" vertical="center"/>
    </xf>
    <xf numFmtId="38" fontId="17" fillId="4" borderId="104" xfId="6" applyFont="1" applyFill="1" applyBorder="1" applyAlignment="1">
      <alignment horizontal="center" vertical="center"/>
    </xf>
    <xf numFmtId="38" fontId="17" fillId="4" borderId="103" xfId="6" applyFont="1" applyFill="1" applyBorder="1" applyAlignment="1">
      <alignment horizontal="center" vertical="center"/>
    </xf>
    <xf numFmtId="49" fontId="11" fillId="0" borderId="111" xfId="1" applyNumberFormat="1" applyFont="1" applyBorder="1" applyAlignment="1">
      <alignment horizontal="center" vertical="center"/>
    </xf>
    <xf numFmtId="49" fontId="11" fillId="0" borderId="104" xfId="1" applyNumberFormat="1" applyFont="1" applyBorder="1" applyAlignment="1">
      <alignment horizontal="center" vertical="center"/>
    </xf>
    <xf numFmtId="49" fontId="21" fillId="3" borderId="111" xfId="1" applyNumberFormat="1" applyFont="1" applyFill="1" applyBorder="1" applyAlignment="1">
      <alignment horizontal="center" vertical="center"/>
    </xf>
    <xf numFmtId="49" fontId="21" fillId="3" borderId="104" xfId="1" applyNumberFormat="1" applyFont="1" applyFill="1" applyBorder="1" applyAlignment="1">
      <alignment horizontal="center" vertical="center"/>
    </xf>
    <xf numFmtId="0" fontId="3" fillId="4" borderId="104" xfId="0" applyFont="1" applyFill="1" applyBorder="1" applyAlignment="1">
      <alignment horizontal="center" vertical="center"/>
    </xf>
    <xf numFmtId="0" fontId="3" fillId="4" borderId="103" xfId="0" applyFont="1" applyFill="1" applyBorder="1" applyAlignment="1">
      <alignment horizontal="center" vertical="center"/>
    </xf>
    <xf numFmtId="38" fontId="11" fillId="7" borderId="139" xfId="4" applyFont="1" applyFill="1" applyBorder="1" applyAlignment="1">
      <alignment horizontal="center" vertical="center"/>
    </xf>
    <xf numFmtId="38" fontId="11" fillId="7" borderId="140" xfId="4" applyFont="1" applyFill="1" applyBorder="1" applyAlignment="1">
      <alignment horizontal="center" vertical="center"/>
    </xf>
    <xf numFmtId="0" fontId="3" fillId="4" borderId="12" xfId="0" applyFont="1" applyFill="1" applyBorder="1" applyAlignment="1">
      <alignment horizontal="center" vertical="center"/>
    </xf>
    <xf numFmtId="0" fontId="3" fillId="4" borderId="17" xfId="0" applyFont="1" applyFill="1" applyBorder="1" applyAlignment="1">
      <alignment horizontal="center" vertical="center"/>
    </xf>
    <xf numFmtId="0" fontId="21" fillId="7" borderId="148" xfId="1" applyFont="1" applyFill="1" applyBorder="1" applyAlignment="1">
      <alignment horizontal="center" vertical="center"/>
    </xf>
    <xf numFmtId="0" fontId="21" fillId="7" borderId="138" xfId="1" applyFont="1" applyFill="1" applyBorder="1" applyAlignment="1">
      <alignment horizontal="center" vertical="center"/>
    </xf>
    <xf numFmtId="0" fontId="11" fillId="7" borderId="139" xfId="1" applyFont="1" applyFill="1" applyBorder="1" applyAlignment="1">
      <alignment horizontal="center" vertical="center"/>
    </xf>
    <xf numFmtId="0" fontId="11" fillId="7" borderId="138" xfId="1" applyFont="1" applyFill="1" applyBorder="1" applyAlignment="1">
      <alignment horizontal="center" vertical="center"/>
    </xf>
    <xf numFmtId="0" fontId="21" fillId="7" borderId="129" xfId="1" applyFont="1" applyFill="1" applyBorder="1" applyAlignment="1">
      <alignment horizontal="center" vertical="center"/>
    </xf>
    <xf numFmtId="0" fontId="21" fillId="7" borderId="105" xfId="1" applyFont="1" applyFill="1" applyBorder="1" applyAlignment="1">
      <alignment horizontal="center" vertical="center"/>
    </xf>
    <xf numFmtId="0" fontId="11" fillId="7" borderId="103" xfId="1" applyFont="1" applyFill="1" applyBorder="1" applyAlignment="1">
      <alignment horizontal="center" vertical="center"/>
    </xf>
    <xf numFmtId="0" fontId="11" fillId="7" borderId="105" xfId="1" applyFont="1" applyFill="1" applyBorder="1" applyAlignment="1">
      <alignment horizontal="center" vertical="center"/>
    </xf>
    <xf numFmtId="38" fontId="11" fillId="7" borderId="103" xfId="4" applyFont="1" applyFill="1" applyBorder="1" applyAlignment="1">
      <alignment horizontal="center" vertical="center"/>
    </xf>
    <xf numFmtId="38" fontId="11" fillId="7" borderId="104" xfId="4" applyFont="1" applyFill="1" applyBorder="1" applyAlignment="1">
      <alignment horizontal="center" vertical="center"/>
    </xf>
    <xf numFmtId="0" fontId="21" fillId="7" borderId="103" xfId="1" applyFont="1" applyFill="1" applyBorder="1" applyAlignment="1">
      <alignment horizontal="center" vertical="center"/>
    </xf>
    <xf numFmtId="38" fontId="21" fillId="7" borderId="103" xfId="4" applyFont="1" applyFill="1" applyBorder="1" applyAlignment="1">
      <alignment horizontal="center" vertical="center"/>
    </xf>
    <xf numFmtId="38" fontId="21" fillId="7" borderId="104" xfId="4" applyFont="1" applyFill="1" applyBorder="1" applyAlignment="1">
      <alignment horizontal="center" vertical="center"/>
    </xf>
    <xf numFmtId="0" fontId="22" fillId="4" borderId="104" xfId="0" applyFont="1" applyFill="1" applyBorder="1" applyAlignment="1">
      <alignment horizontal="center" vertical="center"/>
    </xf>
    <xf numFmtId="0" fontId="22" fillId="4" borderId="103" xfId="0" applyFont="1" applyFill="1" applyBorder="1" applyAlignment="1">
      <alignment horizontal="center" vertical="center"/>
    </xf>
    <xf numFmtId="0" fontId="11" fillId="0" borderId="20" xfId="1" applyFont="1" applyBorder="1" applyAlignment="1">
      <alignment horizontal="center" vertical="center"/>
    </xf>
    <xf numFmtId="0" fontId="11" fillId="0" borderId="1" xfId="1" applyFont="1" applyBorder="1" applyAlignment="1">
      <alignment horizontal="center" vertical="center"/>
    </xf>
    <xf numFmtId="0" fontId="11" fillId="0" borderId="146" xfId="1" applyFont="1" applyBorder="1" applyAlignment="1">
      <alignment horizontal="center" vertical="center" wrapText="1"/>
    </xf>
    <xf numFmtId="0" fontId="11" fillId="0" borderId="142" xfId="1" applyFont="1" applyBorder="1" applyAlignment="1">
      <alignment horizontal="center" vertical="center" wrapText="1"/>
    </xf>
    <xf numFmtId="0" fontId="11" fillId="0" borderId="12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43" xfId="1" applyFont="1" applyBorder="1" applyAlignment="1">
      <alignment horizontal="center" vertical="center" wrapText="1"/>
    </xf>
    <xf numFmtId="0" fontId="11" fillId="0" borderId="9" xfId="1" applyFont="1" applyBorder="1" applyAlignment="1">
      <alignment horizontal="center" vertical="center" wrapText="1"/>
    </xf>
    <xf numFmtId="6" fontId="11" fillId="0" borderId="144" xfId="3" applyFont="1" applyFill="1" applyBorder="1" applyAlignment="1">
      <alignment horizontal="center" vertical="center" wrapText="1"/>
    </xf>
    <xf numFmtId="6" fontId="11" fillId="0" borderId="145" xfId="3" applyFont="1" applyFill="1" applyBorder="1" applyAlignment="1">
      <alignment horizontal="center" vertical="center" wrapText="1"/>
    </xf>
    <xf numFmtId="6" fontId="11" fillId="0" borderId="147" xfId="3" applyFont="1" applyFill="1" applyBorder="1" applyAlignment="1">
      <alignment horizontal="center" vertical="center" wrapText="1"/>
    </xf>
    <xf numFmtId="0" fontId="11" fillId="0" borderId="1" xfId="0" applyFont="1" applyBorder="1" applyAlignment="1">
      <alignment horizontal="center" vertical="center"/>
    </xf>
    <xf numFmtId="0" fontId="11" fillId="0" borderId="117" xfId="0" applyFont="1" applyBorder="1" applyAlignment="1">
      <alignment horizontal="center" vertical="center"/>
    </xf>
    <xf numFmtId="0" fontId="11" fillId="0" borderId="103" xfId="1" applyFont="1" applyBorder="1" applyAlignment="1">
      <alignment horizontal="center" vertical="center" wrapText="1"/>
    </xf>
    <xf numFmtId="0" fontId="11" fillId="0" borderId="104" xfId="1" applyFont="1" applyBorder="1" applyAlignment="1">
      <alignment horizontal="center" vertical="center" wrapText="1"/>
    </xf>
    <xf numFmtId="0" fontId="11" fillId="0" borderId="125" xfId="1" applyFont="1" applyBorder="1" applyAlignment="1">
      <alignment horizontal="center" vertical="center" wrapText="1"/>
    </xf>
    <xf numFmtId="0" fontId="11" fillId="0" borderId="105" xfId="0" applyFont="1"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4" borderId="137" xfId="0" applyFill="1" applyBorder="1" applyAlignment="1">
      <alignment horizontal="center" vertical="center"/>
    </xf>
    <xf numFmtId="0" fontId="0" fillId="4" borderId="139" xfId="0" applyFill="1" applyBorder="1" applyAlignment="1">
      <alignment horizontal="center" vertical="center"/>
    </xf>
    <xf numFmtId="0" fontId="0" fillId="4" borderId="140" xfId="0" applyFill="1" applyBorder="1" applyAlignment="1">
      <alignment horizontal="center" vertical="center"/>
    </xf>
    <xf numFmtId="0" fontId="0" fillId="0" borderId="121" xfId="0" applyBorder="1" applyAlignment="1">
      <alignment horizontal="center" vertical="center" wrapText="1"/>
    </xf>
    <xf numFmtId="0" fontId="0" fillId="0" borderId="36" xfId="0" applyBorder="1" applyAlignment="1">
      <alignment horizontal="center" vertical="center"/>
    </xf>
    <xf numFmtId="0" fontId="0" fillId="0" borderId="123" xfId="0" applyBorder="1" applyAlignment="1">
      <alignment horizontal="center" vertical="center"/>
    </xf>
    <xf numFmtId="0" fontId="0" fillId="0" borderId="98" xfId="0"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4" borderId="135" xfId="0" applyFill="1" applyBorder="1" applyAlignment="1">
      <alignment horizontal="center" vertical="center"/>
    </xf>
    <xf numFmtId="0" fontId="0" fillId="4" borderId="98" xfId="0" applyFill="1" applyBorder="1" applyAlignment="1">
      <alignment horizontal="left" vertical="center"/>
    </xf>
    <xf numFmtId="0" fontId="0" fillId="4" borderId="124" xfId="0" applyFill="1" applyBorder="1" applyAlignment="1">
      <alignment horizontal="left" vertical="center"/>
    </xf>
    <xf numFmtId="0" fontId="0" fillId="0" borderId="133" xfId="0" applyBorder="1" applyAlignment="1">
      <alignment horizontal="center"/>
    </xf>
    <xf numFmtId="0" fontId="0" fillId="0" borderId="101" xfId="0" applyBorder="1" applyAlignment="1">
      <alignment horizontal="center"/>
    </xf>
    <xf numFmtId="0" fontId="0" fillId="4" borderId="101" xfId="0" applyFill="1" applyBorder="1" applyAlignment="1">
      <alignment horizontal="center" vertical="center"/>
    </xf>
    <xf numFmtId="0" fontId="0" fillId="4" borderId="134" xfId="0" applyFill="1" applyBorder="1" applyAlignment="1">
      <alignment horizontal="center" vertical="center"/>
    </xf>
    <xf numFmtId="0" fontId="0" fillId="4" borderId="36" xfId="0" applyFill="1" applyBorder="1" applyAlignment="1">
      <alignment horizontal="center" vertical="center"/>
    </xf>
    <xf numFmtId="0" fontId="0" fillId="4" borderId="122" xfId="0" applyFill="1" applyBorder="1" applyAlignment="1">
      <alignment horizontal="center" vertical="center"/>
    </xf>
    <xf numFmtId="0" fontId="0" fillId="0" borderId="126" xfId="0"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28"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05" xfId="0" applyBorder="1" applyAlignment="1">
      <alignment horizontal="center" vertical="center"/>
    </xf>
    <xf numFmtId="0" fontId="17" fillId="4" borderId="109" xfId="0" applyFont="1" applyFill="1" applyBorder="1" applyAlignment="1">
      <alignment horizontal="center" vertical="center"/>
    </xf>
    <xf numFmtId="0" fontId="17" fillId="4" borderId="107" xfId="0" applyFont="1" applyFill="1" applyBorder="1" applyAlignment="1">
      <alignment horizontal="center" vertical="center"/>
    </xf>
    <xf numFmtId="0" fontId="0" fillId="0" borderId="129" xfId="0" applyBorder="1" applyAlignment="1">
      <alignment horizontal="center" vertical="center"/>
    </xf>
    <xf numFmtId="0" fontId="0" fillId="0" borderId="104" xfId="0" applyBorder="1" applyAlignment="1">
      <alignment horizontal="center" vertical="center"/>
    </xf>
    <xf numFmtId="0" fontId="17" fillId="4" borderId="105" xfId="0" applyFont="1" applyFill="1" applyBorder="1" applyAlignment="1">
      <alignment horizontal="center" vertical="center"/>
    </xf>
    <xf numFmtId="0" fontId="17" fillId="4" borderId="98" xfId="0" applyFont="1" applyFill="1" applyBorder="1" applyAlignment="1">
      <alignment horizontal="center" vertical="center"/>
    </xf>
    <xf numFmtId="0" fontId="17" fillId="4" borderId="103" xfId="0" applyFont="1" applyFill="1" applyBorder="1" applyAlignment="1">
      <alignment horizontal="center" vertical="center"/>
    </xf>
    <xf numFmtId="0" fontId="17" fillId="3" borderId="103" xfId="0" applyFont="1" applyFill="1" applyBorder="1" applyAlignment="1" applyProtection="1">
      <alignment horizontal="center" vertical="center" wrapText="1"/>
      <protection locked="0"/>
    </xf>
    <xf numFmtId="0" fontId="17" fillId="3" borderId="104" xfId="0" applyFont="1" applyFill="1" applyBorder="1" applyAlignment="1" applyProtection="1">
      <alignment horizontal="center" vertical="center" wrapText="1"/>
      <protection locked="0"/>
    </xf>
    <xf numFmtId="0" fontId="17" fillId="3" borderId="105" xfId="0" applyFont="1" applyFill="1" applyBorder="1" applyAlignment="1" applyProtection="1">
      <alignment horizontal="center" vertical="center" wrapText="1"/>
      <protection locked="0"/>
    </xf>
    <xf numFmtId="0" fontId="13" fillId="0" borderId="17"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8" xfId="0" applyFont="1" applyBorder="1" applyAlignment="1">
      <alignment horizontal="center" vertical="center" shrinkToFit="1"/>
    </xf>
    <xf numFmtId="0" fontId="16" fillId="3" borderId="17" xfId="0" applyFont="1" applyFill="1" applyBorder="1" applyAlignment="1">
      <alignment horizontal="center" vertical="center"/>
    </xf>
    <xf numFmtId="0" fontId="16" fillId="3" borderId="12" xfId="0" applyFont="1" applyFill="1" applyBorder="1" applyAlignment="1">
      <alignment horizontal="center" vertical="center"/>
    </xf>
    <xf numFmtId="0" fontId="17" fillId="3" borderId="17"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30" xfId="0" applyFont="1" applyFill="1" applyBorder="1" applyAlignment="1">
      <alignment horizontal="center" vertical="center" shrinkToFit="1"/>
    </xf>
    <xf numFmtId="0" fontId="0" fillId="0" borderId="100" xfId="0" applyBorder="1" applyAlignment="1">
      <alignment horizontal="center"/>
    </xf>
    <xf numFmtId="0" fontId="16" fillId="4" borderId="101" xfId="0" applyFont="1" applyFill="1" applyBorder="1" applyAlignment="1">
      <alignment horizontal="left" vertical="center"/>
    </xf>
    <xf numFmtId="0" fontId="17" fillId="4" borderId="102" xfId="0" applyFont="1" applyFill="1" applyBorder="1" applyAlignment="1">
      <alignment horizontal="left"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7" fillId="4" borderId="115" xfId="0" applyFont="1" applyFill="1" applyBorder="1" applyAlignment="1">
      <alignment horizontal="left" vertical="center"/>
    </xf>
    <xf numFmtId="0" fontId="17" fillId="4" borderId="116" xfId="0" applyFont="1" applyFill="1" applyBorder="1" applyAlignment="1">
      <alignment horizontal="left" vertical="center"/>
    </xf>
    <xf numFmtId="0" fontId="17" fillId="4" borderId="98" xfId="0" applyFont="1" applyFill="1" applyBorder="1" applyAlignment="1">
      <alignment horizontal="center" vertical="center" shrinkToFit="1"/>
    </xf>
    <xf numFmtId="0" fontId="17" fillId="4" borderId="103" xfId="0" applyFont="1" applyFill="1" applyBorder="1" applyAlignment="1">
      <alignment horizontal="center" vertical="center" shrinkToFit="1"/>
    </xf>
    <xf numFmtId="0" fontId="17" fillId="4" borderId="104" xfId="0" applyFont="1" applyFill="1" applyBorder="1" applyAlignment="1">
      <alignment horizontal="center" vertical="center" shrinkToFit="1"/>
    </xf>
    <xf numFmtId="0" fontId="17" fillId="4" borderId="105" xfId="0" applyFont="1" applyFill="1" applyBorder="1" applyAlignment="1">
      <alignment horizontal="center" vertical="center" shrinkToFit="1"/>
    </xf>
    <xf numFmtId="0" fontId="0" fillId="0" borderId="118" xfId="0" applyBorder="1" applyAlignment="1">
      <alignment horizontal="center"/>
    </xf>
    <xf numFmtId="0" fontId="0" fillId="0" borderId="119" xfId="0" applyBorder="1" applyAlignment="1">
      <alignment horizontal="center"/>
    </xf>
    <xf numFmtId="0" fontId="16" fillId="4" borderId="119" xfId="0" applyFont="1" applyFill="1" applyBorder="1" applyAlignment="1">
      <alignment horizontal="left" vertical="center"/>
    </xf>
    <xf numFmtId="0" fontId="17" fillId="4" borderId="120" xfId="0" applyFont="1" applyFill="1" applyBorder="1" applyAlignment="1">
      <alignment horizontal="left" vertical="center"/>
    </xf>
    <xf numFmtId="0" fontId="17" fillId="4" borderId="36" xfId="0" applyFont="1" applyFill="1" applyBorder="1" applyAlignment="1">
      <alignment horizontal="left" vertical="center"/>
    </xf>
    <xf numFmtId="0" fontId="17" fillId="4" borderId="122" xfId="0" applyFont="1" applyFill="1" applyBorder="1" applyAlignment="1">
      <alignment horizontal="left" vertical="center"/>
    </xf>
    <xf numFmtId="0" fontId="17" fillId="4" borderId="98" xfId="0" applyFont="1" applyFill="1" applyBorder="1" applyAlignment="1">
      <alignment horizontal="left" vertical="center"/>
    </xf>
    <xf numFmtId="0" fontId="17" fillId="4" borderId="124" xfId="0" applyFont="1" applyFill="1" applyBorder="1" applyAlignment="1">
      <alignment horizontal="left" vertical="center"/>
    </xf>
    <xf numFmtId="0" fontId="8" fillId="0" borderId="149" xfId="1" applyFont="1" applyBorder="1" applyAlignment="1">
      <alignment horizontal="center" vertical="center" wrapText="1"/>
    </xf>
    <xf numFmtId="0" fontId="8" fillId="0" borderId="150" xfId="1" applyFont="1" applyBorder="1" applyAlignment="1">
      <alignment horizontal="center" vertical="center" wrapText="1"/>
    </xf>
    <xf numFmtId="0" fontId="8" fillId="0" borderId="97" xfId="1" applyFont="1" applyBorder="1" applyAlignment="1">
      <alignment horizontal="center" vertical="center" wrapText="1"/>
    </xf>
    <xf numFmtId="0" fontId="8" fillId="0" borderId="98"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16" xfId="1" applyFont="1" applyBorder="1" applyAlignment="1">
      <alignment horizontal="center" vertical="center" wrapText="1"/>
    </xf>
    <xf numFmtId="0" fontId="4" fillId="6" borderId="60" xfId="1" applyFont="1" applyFill="1" applyBorder="1" applyAlignment="1">
      <alignment horizontal="center" vertical="center" wrapText="1"/>
    </xf>
    <xf numFmtId="0" fontId="4" fillId="6" borderId="66" xfId="1" applyFont="1" applyFill="1" applyBorder="1" applyAlignment="1">
      <alignment horizontal="center" vertical="center" wrapText="1"/>
    </xf>
    <xf numFmtId="0" fontId="8" fillId="0" borderId="149" xfId="1" applyFont="1" applyBorder="1" applyAlignment="1">
      <alignment horizontal="center" vertical="center" wrapText="1" shrinkToFit="1"/>
    </xf>
    <xf numFmtId="0" fontId="8" fillId="0" borderId="150" xfId="1" applyFont="1" applyBorder="1" applyAlignment="1">
      <alignment horizontal="center" vertical="center" wrapText="1" shrinkToFit="1"/>
    </xf>
    <xf numFmtId="0" fontId="8" fillId="0" borderId="97" xfId="1" applyFont="1" applyBorder="1" applyAlignment="1">
      <alignment horizontal="center" vertical="center" wrapText="1" shrinkToFit="1"/>
    </xf>
    <xf numFmtId="0" fontId="8" fillId="0" borderId="98" xfId="1" applyFont="1" applyBorder="1" applyAlignment="1">
      <alignment horizontal="center" vertical="center" wrapText="1" shrinkToFit="1"/>
    </xf>
    <xf numFmtId="0" fontId="8" fillId="0" borderId="39" xfId="1" applyFont="1" applyBorder="1" applyAlignment="1">
      <alignment horizontal="center" vertical="center" wrapText="1" shrinkToFit="1"/>
    </xf>
    <xf numFmtId="0" fontId="8" fillId="0" borderId="16" xfId="1" applyFont="1" applyBorder="1" applyAlignment="1">
      <alignment horizontal="center" vertical="center" wrapText="1" shrinkToFit="1"/>
    </xf>
    <xf numFmtId="0" fontId="8" fillId="0" borderId="150" xfId="1" applyFont="1" applyBorder="1" applyAlignment="1">
      <alignment horizontal="center" vertical="center" shrinkToFit="1"/>
    </xf>
    <xf numFmtId="0" fontId="8" fillId="0" borderId="98" xfId="1" applyFont="1" applyBorder="1" applyAlignment="1">
      <alignment horizontal="center" vertical="center" shrinkToFit="1"/>
    </xf>
    <xf numFmtId="0" fontId="8" fillId="0" borderId="16" xfId="1" applyFont="1" applyBorder="1" applyAlignment="1">
      <alignment horizontal="center" vertical="center" shrinkToFit="1"/>
    </xf>
    <xf numFmtId="0" fontId="23" fillId="0" borderId="113" xfId="1" applyFont="1" applyBorder="1" applyAlignment="1">
      <alignment horizontal="left" vertical="center" wrapText="1"/>
    </xf>
    <xf numFmtId="0" fontId="23" fillId="0" borderId="51" xfId="1" applyFont="1" applyBorder="1" applyAlignment="1">
      <alignment horizontal="left" vertical="center" wrapText="1"/>
    </xf>
    <xf numFmtId="0" fontId="23" fillId="0" borderId="50" xfId="1" applyFont="1" applyBorder="1" applyAlignment="1">
      <alignment horizontal="left" vertical="center" wrapText="1"/>
    </xf>
    <xf numFmtId="0" fontId="23" fillId="0" borderId="55" xfId="1" applyFont="1" applyBorder="1" applyAlignment="1">
      <alignment horizontal="left" vertical="center" wrapText="1"/>
    </xf>
    <xf numFmtId="0" fontId="24" fillId="0" borderId="49" xfId="1" applyFont="1" applyBorder="1" applyAlignment="1">
      <alignment horizontal="center" vertical="center" wrapText="1"/>
    </xf>
    <xf numFmtId="0" fontId="24" fillId="0" borderId="54" xfId="1" applyFont="1" applyBorder="1" applyAlignment="1">
      <alignment horizontal="center" vertical="center" wrapText="1"/>
    </xf>
    <xf numFmtId="0" fontId="23" fillId="0" borderId="7" xfId="1" applyFont="1" applyBorder="1" applyAlignment="1">
      <alignment horizontal="left" vertical="center" wrapText="1"/>
    </xf>
    <xf numFmtId="0" fontId="23" fillId="0" borderId="18" xfId="1" applyFont="1" applyBorder="1" applyAlignment="1">
      <alignment horizontal="left" vertical="center" wrapText="1"/>
    </xf>
    <xf numFmtId="0" fontId="23" fillId="0" borderId="10" xfId="1" applyFont="1" applyBorder="1" applyAlignment="1">
      <alignment horizontal="left" vertical="center" wrapText="1"/>
    </xf>
    <xf numFmtId="0" fontId="4" fillId="0" borderId="7" xfId="1" applyFont="1" applyBorder="1" applyAlignment="1">
      <alignment horizontal="left" vertical="center" wrapText="1"/>
    </xf>
    <xf numFmtId="0" fontId="8" fillId="0" borderId="49" xfId="1" applyFont="1" applyBorder="1" applyAlignment="1">
      <alignment horizontal="center" vertical="center"/>
    </xf>
    <xf numFmtId="0" fontId="8" fillId="0" borderId="54" xfId="1" applyFont="1" applyBorder="1" applyAlignment="1">
      <alignment horizontal="center" vertical="center"/>
    </xf>
    <xf numFmtId="0" fontId="4" fillId="0" borderId="47" xfId="1" applyFont="1" applyBorder="1" applyAlignment="1">
      <alignment horizontal="left" vertical="center"/>
    </xf>
    <xf numFmtId="0" fontId="4" fillId="0" borderId="51" xfId="1" applyFont="1" applyBorder="1" applyAlignment="1">
      <alignment horizontal="left" vertical="center"/>
    </xf>
    <xf numFmtId="0" fontId="4" fillId="0" borderId="55" xfId="1" applyFont="1" applyBorder="1" applyAlignment="1">
      <alignment horizontal="left" vertical="center"/>
    </xf>
    <xf numFmtId="0" fontId="24" fillId="0" borderId="46" xfId="1" applyFont="1" applyBorder="1" applyAlignment="1">
      <alignment horizontal="center" vertical="center" wrapText="1"/>
    </xf>
    <xf numFmtId="0" fontId="24" fillId="0" borderId="57" xfId="1" applyFont="1" applyBorder="1" applyAlignment="1">
      <alignment horizontal="center" vertical="center" wrapText="1"/>
    </xf>
    <xf numFmtId="0" fontId="8" fillId="0" borderId="58" xfId="1" applyFont="1" applyBorder="1" applyAlignment="1">
      <alignment horizontal="center" vertical="center" wrapText="1"/>
    </xf>
    <xf numFmtId="0" fontId="24" fillId="0" borderId="62" xfId="1" applyFont="1" applyBorder="1" applyAlignment="1">
      <alignment horizontal="center" vertical="center" wrapText="1"/>
    </xf>
    <xf numFmtId="0" fontId="24" fillId="0" borderId="58" xfId="1" applyFont="1" applyBorder="1" applyAlignment="1">
      <alignment horizontal="center" vertical="center" wrapText="1"/>
    </xf>
    <xf numFmtId="0" fontId="8" fillId="0" borderId="46" xfId="1" applyFont="1" applyBorder="1" applyAlignment="1">
      <alignment horizontal="center" vertical="center"/>
    </xf>
    <xf numFmtId="0" fontId="4" fillId="0" borderId="50" xfId="1" applyFont="1" applyBorder="1" applyAlignment="1">
      <alignment horizontal="left" vertical="center"/>
    </xf>
    <xf numFmtId="0" fontId="4" fillId="0" borderId="15" xfId="1" applyFont="1" applyBorder="1" applyAlignment="1">
      <alignment horizontal="left" vertical="center"/>
    </xf>
    <xf numFmtId="0" fontId="8" fillId="0" borderId="49" xfId="1" applyFont="1" applyBorder="1" applyAlignment="1">
      <alignment horizontal="center" vertical="center" wrapText="1"/>
    </xf>
    <xf numFmtId="0" fontId="8" fillId="0" borderId="54" xfId="1" applyFont="1"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47" xfId="1" applyFont="1" applyBorder="1" applyAlignment="1">
      <alignment horizontal="center" vertical="center"/>
    </xf>
    <xf numFmtId="0" fontId="4" fillId="0" borderId="55" xfId="1" applyFont="1" applyBorder="1" applyAlignment="1">
      <alignment horizontal="center" vertical="center"/>
    </xf>
    <xf numFmtId="0" fontId="4" fillId="0" borderId="30" xfId="1" applyFont="1" applyBorder="1" applyAlignment="1">
      <alignment horizontal="center" vertical="center"/>
    </xf>
    <xf numFmtId="0" fontId="4" fillId="0" borderId="33" xfId="1" applyFont="1" applyBorder="1" applyAlignment="1">
      <alignment horizontal="center" vertical="center"/>
    </xf>
    <xf numFmtId="0" fontId="27" fillId="0" borderId="81" xfId="1" applyFont="1" applyBorder="1" applyAlignment="1">
      <alignment horizontal="center" vertical="center"/>
    </xf>
    <xf numFmtId="0" fontId="27" fillId="0" borderId="82" xfId="1" applyFont="1" applyBorder="1" applyAlignment="1">
      <alignment horizontal="center" vertical="center"/>
    </xf>
    <xf numFmtId="0" fontId="10" fillId="0" borderId="0" xfId="1" applyFont="1" applyAlignment="1">
      <alignment horizontal="left" vertical="center" wrapText="1"/>
    </xf>
    <xf numFmtId="0" fontId="4" fillId="0" borderId="0" xfId="1" applyFont="1" applyAlignment="1">
      <alignment horizontal="left" vertical="center" wrapText="1"/>
    </xf>
    <xf numFmtId="0" fontId="28" fillId="0" borderId="84" xfId="1" applyFont="1" applyBorder="1" applyAlignment="1">
      <alignment horizontal="center" vertical="center"/>
    </xf>
    <xf numFmtId="0" fontId="28" fillId="0" borderId="80" xfId="1" applyFont="1" applyBorder="1" applyAlignment="1">
      <alignment horizontal="center" vertical="center"/>
    </xf>
    <xf numFmtId="0" fontId="28" fillId="0" borderId="77" xfId="1" applyFont="1" applyBorder="1" applyAlignment="1">
      <alignment horizontal="center" vertical="center"/>
    </xf>
    <xf numFmtId="0" fontId="10" fillId="0" borderId="83" xfId="1" applyFont="1" applyBorder="1" applyAlignment="1">
      <alignment horizontal="center" vertical="center" wrapText="1"/>
    </xf>
    <xf numFmtId="0" fontId="11" fillId="0" borderId="0" xfId="1" applyFont="1" applyAlignment="1">
      <alignment horizontal="left" vertical="center"/>
    </xf>
    <xf numFmtId="0" fontId="4" fillId="0" borderId="81" xfId="1" applyFont="1" applyBorder="1" applyAlignment="1">
      <alignment horizontal="center" vertical="center"/>
    </xf>
    <xf numFmtId="0" fontId="10" fillId="0" borderId="0" xfId="1" applyFont="1" applyAlignment="1">
      <alignment horizontal="left" vertical="center"/>
    </xf>
    <xf numFmtId="0" fontId="10" fillId="0" borderId="0" xfId="1" applyFont="1" applyAlignment="1">
      <alignment horizontal="left" wrapText="1"/>
    </xf>
    <xf numFmtId="0" fontId="10" fillId="0" borderId="0" xfId="1" applyFont="1" applyAlignment="1">
      <alignment horizontal="left"/>
    </xf>
    <xf numFmtId="0" fontId="10" fillId="0" borderId="78" xfId="1" applyFont="1" applyBorder="1" applyAlignment="1">
      <alignment horizontal="center" vertical="center"/>
    </xf>
    <xf numFmtId="0" fontId="10" fillId="0" borderId="22" xfId="1" applyFont="1" applyBorder="1" applyAlignment="1">
      <alignment horizontal="center" vertical="center"/>
    </xf>
    <xf numFmtId="0" fontId="10" fillId="0" borderId="78" xfId="1" applyFont="1" applyBorder="1" applyAlignment="1">
      <alignment horizontal="center" vertical="center" wrapText="1"/>
    </xf>
    <xf numFmtId="0" fontId="10" fillId="0" borderId="25" xfId="1" applyFont="1" applyBorder="1" applyAlignment="1">
      <alignment horizontal="center" vertical="center" wrapText="1"/>
    </xf>
    <xf numFmtId="0" fontId="28" fillId="0" borderId="0" xfId="1" applyFont="1" applyAlignment="1">
      <alignment horizontal="right" vertical="center"/>
    </xf>
    <xf numFmtId="0" fontId="28" fillId="4" borderId="1" xfId="1" applyFont="1" applyFill="1" applyBorder="1" applyAlignment="1" applyProtection="1">
      <alignment horizontal="center" vertical="center" shrinkToFit="1"/>
      <protection locked="0"/>
    </xf>
    <xf numFmtId="0" fontId="28" fillId="4" borderId="1" xfId="1" applyFont="1" applyFill="1" applyBorder="1" applyAlignment="1">
      <alignment horizontal="center" vertical="center"/>
    </xf>
    <xf numFmtId="0" fontId="10" fillId="0" borderId="25" xfId="1" applyFont="1" applyBorder="1" applyAlignment="1">
      <alignment horizontal="center" vertical="center"/>
    </xf>
    <xf numFmtId="0" fontId="10" fillId="0" borderId="84" xfId="1" applyFont="1" applyBorder="1" applyAlignment="1">
      <alignment horizontal="center" vertical="center" wrapText="1"/>
    </xf>
    <xf numFmtId="0" fontId="10" fillId="0" borderId="80" xfId="1" applyFont="1" applyBorder="1" applyAlignment="1">
      <alignment horizontal="center" vertical="center" wrapText="1"/>
    </xf>
    <xf numFmtId="0" fontId="10" fillId="0" borderId="77" xfId="1" applyFont="1" applyBorder="1" applyAlignment="1">
      <alignment horizontal="center" vertical="center" wrapText="1"/>
    </xf>
    <xf numFmtId="0" fontId="14" fillId="0" borderId="25" xfId="0" applyFont="1" applyBorder="1" applyAlignment="1">
      <alignment horizontal="center"/>
    </xf>
    <xf numFmtId="0" fontId="14" fillId="4" borderId="36" xfId="0" applyFont="1" applyFill="1" applyBorder="1" applyAlignment="1" applyProtection="1">
      <alignment horizontal="left" vertical="center" shrinkToFit="1"/>
      <protection locked="0"/>
    </xf>
    <xf numFmtId="0" fontId="14" fillId="4" borderId="154" xfId="0" applyFont="1" applyFill="1" applyBorder="1" applyAlignment="1" applyProtection="1">
      <alignment horizontal="left" vertical="center" shrinkToFit="1"/>
      <protection locked="0"/>
    </xf>
    <xf numFmtId="0" fontId="14" fillId="0" borderId="155" xfId="0" applyFont="1" applyBorder="1" applyAlignment="1">
      <alignment horizontal="center" vertical="center"/>
    </xf>
    <xf numFmtId="0" fontId="20" fillId="0" borderId="24"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11" xfId="1" applyFont="1" applyBorder="1" applyAlignment="1">
      <alignment horizontal="center" vertical="center"/>
    </xf>
    <xf numFmtId="0" fontId="20" fillId="0" borderId="104" xfId="1" applyFont="1" applyBorder="1" applyAlignment="1">
      <alignment horizontal="center" vertical="center"/>
    </xf>
    <xf numFmtId="0" fontId="20" fillId="0" borderId="105" xfId="1" applyFont="1" applyBorder="1" applyAlignment="1">
      <alignment horizontal="center" vertical="center"/>
    </xf>
    <xf numFmtId="49" fontId="20" fillId="0" borderId="105" xfId="1" applyNumberFormat="1" applyFont="1" applyBorder="1" applyAlignment="1">
      <alignment horizontal="center" vertical="center"/>
    </xf>
    <xf numFmtId="0" fontId="0" fillId="0" borderId="105" xfId="0" applyBorder="1" applyAlignment="1">
      <alignment horizontal="left" vertical="center"/>
    </xf>
    <xf numFmtId="0" fontId="0" fillId="0" borderId="105" xfId="0" applyBorder="1" applyAlignment="1">
      <alignment horizontal="left" vertical="center" shrinkToFit="1"/>
    </xf>
    <xf numFmtId="0" fontId="0" fillId="0" borderId="18" xfId="0" applyBorder="1" applyAlignment="1">
      <alignment horizontal="left" vertical="center"/>
    </xf>
    <xf numFmtId="38" fontId="20" fillId="0" borderId="105" xfId="4" applyFont="1" applyFill="1" applyBorder="1" applyAlignment="1" applyProtection="1">
      <alignment vertical="center" shrinkToFit="1"/>
    </xf>
    <xf numFmtId="6" fontId="20" fillId="0" borderId="103" xfId="3" applyFont="1" applyFill="1" applyBorder="1" applyAlignment="1" applyProtection="1">
      <alignment horizontal="center" vertical="center" wrapText="1"/>
    </xf>
    <xf numFmtId="6" fontId="20" fillId="0" borderId="104" xfId="3" applyFont="1" applyFill="1" applyBorder="1" applyAlignment="1" applyProtection="1">
      <alignment horizontal="center" vertical="center" wrapText="1"/>
    </xf>
    <xf numFmtId="6" fontId="20" fillId="0" borderId="105" xfId="3" applyFont="1" applyFill="1" applyBorder="1" applyAlignment="1" applyProtection="1">
      <alignment horizontal="center" vertical="center" wrapText="1"/>
    </xf>
    <xf numFmtId="0" fontId="20" fillId="0" borderId="105" xfId="1" applyFont="1" applyBorder="1" applyAlignment="1">
      <alignment horizontal="center" vertical="center" wrapText="1"/>
    </xf>
    <xf numFmtId="0" fontId="14" fillId="0" borderId="0" xfId="0" applyFont="1" applyBorder="1" applyAlignment="1">
      <alignment vertical="center" wrapText="1" shrinkToFit="1"/>
    </xf>
    <xf numFmtId="0" fontId="14" fillId="0" borderId="113" xfId="0" applyFont="1" applyBorder="1" applyAlignment="1">
      <alignment horizontal="center"/>
    </xf>
    <xf numFmtId="0" fontId="14" fillId="0" borderId="51" xfId="0" applyFont="1" applyBorder="1" applyAlignment="1">
      <alignment horizontal="center"/>
    </xf>
    <xf numFmtId="0" fontId="14" fillId="0" borderId="155" xfId="0" applyFont="1" applyBorder="1" applyAlignment="1">
      <alignment horizontal="center" vertical="center" wrapText="1"/>
    </xf>
    <xf numFmtId="0" fontId="14" fillId="0" borderId="97" xfId="0" applyFont="1" applyBorder="1" applyAlignment="1">
      <alignment horizontal="center" vertical="center"/>
    </xf>
    <xf numFmtId="0" fontId="14" fillId="0" borderId="157" xfId="0" applyFont="1" applyBorder="1" applyAlignment="1">
      <alignment horizontal="center" vertical="center" wrapText="1"/>
    </xf>
    <xf numFmtId="0" fontId="14" fillId="0" borderId="158" xfId="0" applyFont="1" applyBorder="1" applyAlignment="1">
      <alignment horizontal="center" vertical="center"/>
    </xf>
    <xf numFmtId="0" fontId="14" fillId="0" borderId="106" xfId="0" applyFont="1" applyBorder="1" applyAlignment="1">
      <alignment horizontal="right" vertical="center" shrinkToFit="1"/>
    </xf>
    <xf numFmtId="0" fontId="14" fillId="0" borderId="20" xfId="0" applyFont="1" applyBorder="1" applyAlignment="1">
      <alignment horizontal="center" vertical="center" wrapText="1"/>
    </xf>
    <xf numFmtId="0" fontId="14" fillId="0" borderId="111" xfId="0" applyFont="1" applyBorder="1" applyAlignment="1">
      <alignment horizontal="center" vertical="center"/>
    </xf>
    <xf numFmtId="0" fontId="15" fillId="0" borderId="159" xfId="0" applyFont="1" applyBorder="1" applyAlignment="1">
      <alignment vertical="center" shrinkToFit="1"/>
    </xf>
    <xf numFmtId="0" fontId="15" fillId="0" borderId="160" xfId="0" applyFont="1" applyBorder="1" applyAlignment="1">
      <alignment vertical="center" shrinkToFit="1"/>
    </xf>
    <xf numFmtId="38" fontId="20" fillId="0" borderId="18" xfId="4" applyFont="1" applyFill="1" applyBorder="1" applyAlignment="1" applyProtection="1">
      <alignment vertical="center" shrinkToFit="1"/>
    </xf>
    <xf numFmtId="0" fontId="14" fillId="4" borderId="25" xfId="0" applyFont="1" applyFill="1" applyBorder="1" applyAlignment="1" applyProtection="1">
      <alignment horizontal="left" vertical="center"/>
      <protection locked="0"/>
    </xf>
    <xf numFmtId="0" fontId="14" fillId="4" borderId="156" xfId="0" applyFont="1" applyFill="1" applyBorder="1" applyAlignment="1" applyProtection="1">
      <alignment horizontal="left" vertical="center"/>
      <protection locked="0"/>
    </xf>
    <xf numFmtId="0" fontId="14" fillId="4" borderId="98" xfId="0" applyFont="1" applyFill="1" applyBorder="1" applyAlignment="1" applyProtection="1">
      <alignment horizontal="left" vertical="center" shrinkToFit="1"/>
      <protection locked="0"/>
    </xf>
    <xf numFmtId="0" fontId="14" fillId="4" borderId="99" xfId="0" applyFont="1" applyFill="1" applyBorder="1" applyAlignment="1" applyProtection="1">
      <alignment horizontal="left" vertical="center" shrinkToFit="1"/>
      <protection locked="0"/>
    </xf>
    <xf numFmtId="0" fontId="14" fillId="4" borderId="41" xfId="0" applyFont="1" applyFill="1" applyBorder="1" applyAlignment="1" applyProtection="1">
      <alignment horizontal="center" vertical="center"/>
      <protection locked="0"/>
    </xf>
    <xf numFmtId="0" fontId="14" fillId="4" borderId="43" xfId="0" applyFont="1" applyFill="1" applyBorder="1" applyAlignment="1" applyProtection="1">
      <alignment horizontal="center" vertical="center"/>
      <protection locked="0"/>
    </xf>
    <xf numFmtId="0" fontId="14" fillId="4" borderId="103" xfId="0" applyFont="1" applyFill="1" applyBorder="1" applyAlignment="1" applyProtection="1">
      <alignment horizontal="center" vertical="center"/>
      <protection locked="0"/>
    </xf>
    <xf numFmtId="0" fontId="14" fillId="4" borderId="109" xfId="0" applyFont="1" applyFill="1" applyBorder="1" applyAlignment="1" applyProtection="1">
      <alignment horizontal="center" vertical="center"/>
      <protection locked="0"/>
    </xf>
    <xf numFmtId="0" fontId="14" fillId="4" borderId="107" xfId="0" applyFont="1" applyFill="1" applyBorder="1" applyAlignment="1" applyProtection="1">
      <alignment horizontal="center" vertical="center"/>
      <protection locked="0"/>
    </xf>
    <xf numFmtId="38" fontId="14" fillId="4" borderId="103" xfId="6" applyFont="1" applyFill="1" applyBorder="1" applyAlignment="1" applyProtection="1">
      <alignment horizontal="center" vertical="center"/>
      <protection locked="0"/>
    </xf>
    <xf numFmtId="38" fontId="14" fillId="4" borderId="104" xfId="6" applyFont="1" applyFill="1" applyBorder="1" applyAlignment="1" applyProtection="1">
      <alignment horizontal="center" vertical="center"/>
      <protection locked="0"/>
    </xf>
    <xf numFmtId="0" fontId="14" fillId="4" borderId="105" xfId="0" applyFont="1" applyFill="1" applyBorder="1" applyAlignment="1" applyProtection="1">
      <alignment horizontal="center" vertical="center"/>
      <protection locked="0"/>
    </xf>
    <xf numFmtId="0" fontId="14" fillId="4" borderId="108" xfId="0" applyFont="1" applyFill="1" applyBorder="1" applyAlignment="1" applyProtection="1">
      <alignment horizontal="left" vertical="center"/>
      <protection locked="0"/>
    </xf>
    <xf numFmtId="0" fontId="14" fillId="4" borderId="101" xfId="0" applyFont="1" applyFill="1" applyBorder="1" applyAlignment="1" applyProtection="1">
      <alignment horizontal="left" vertical="center"/>
      <protection locked="0"/>
    </xf>
    <xf numFmtId="0" fontId="14" fillId="4" borderId="102" xfId="0" applyFont="1" applyFill="1" applyBorder="1" applyAlignment="1" applyProtection="1">
      <alignment horizontal="left" vertical="center"/>
      <protection locked="0"/>
    </xf>
    <xf numFmtId="0" fontId="14" fillId="4" borderId="40" xfId="0" applyFont="1" applyFill="1" applyBorder="1" applyAlignment="1" applyProtection="1">
      <alignment horizontal="left" vertical="center" shrinkToFit="1"/>
      <protection locked="0"/>
    </xf>
    <xf numFmtId="0" fontId="14" fillId="4" borderId="38" xfId="0" applyFont="1" applyFill="1" applyBorder="1" applyAlignment="1" applyProtection="1">
      <alignment horizontal="left" vertical="center" shrinkToFit="1"/>
      <protection locked="0"/>
    </xf>
    <xf numFmtId="0" fontId="14" fillId="4" borderId="153" xfId="0" applyFont="1" applyFill="1" applyBorder="1" applyAlignment="1" applyProtection="1">
      <alignment horizontal="left" vertical="center" shrinkToFit="1"/>
      <protection locked="0"/>
    </xf>
    <xf numFmtId="0" fontId="14" fillId="4" borderId="105" xfId="0" applyFont="1" applyFill="1" applyBorder="1" applyAlignment="1" applyProtection="1">
      <alignment horizontal="left" vertical="center"/>
      <protection locked="0"/>
    </xf>
    <xf numFmtId="0" fontId="14" fillId="4" borderId="98" xfId="0" applyFont="1" applyFill="1" applyBorder="1" applyAlignment="1" applyProtection="1">
      <alignment horizontal="left" vertical="center"/>
      <protection locked="0"/>
    </xf>
    <xf numFmtId="0" fontId="14" fillId="4" borderId="104" xfId="0" applyFont="1" applyFill="1" applyBorder="1" applyAlignment="1" applyProtection="1">
      <alignment horizontal="center" vertical="center"/>
      <protection locked="0"/>
    </xf>
    <xf numFmtId="38" fontId="20" fillId="4" borderId="103" xfId="4" applyFont="1" applyFill="1" applyBorder="1" applyAlignment="1" applyProtection="1">
      <alignment horizontal="center" vertical="center"/>
      <protection locked="0"/>
    </xf>
    <xf numFmtId="38" fontId="20" fillId="4" borderId="104" xfId="4" applyFont="1" applyFill="1" applyBorder="1" applyAlignment="1" applyProtection="1">
      <alignment horizontal="center" vertical="center"/>
      <protection locked="0"/>
    </xf>
    <xf numFmtId="38" fontId="20" fillId="4" borderId="17" xfId="4" applyFont="1" applyFill="1" applyBorder="1" applyAlignment="1" applyProtection="1">
      <alignment horizontal="center" vertical="center"/>
      <protection locked="0"/>
    </xf>
    <xf numFmtId="38" fontId="20" fillId="4" borderId="12" xfId="4" applyFont="1" applyFill="1" applyBorder="1" applyAlignment="1" applyProtection="1">
      <alignment horizontal="center" vertical="center"/>
      <protection locked="0"/>
    </xf>
    <xf numFmtId="0" fontId="14" fillId="3" borderId="103" xfId="0" applyFont="1" applyFill="1" applyBorder="1" applyAlignment="1" applyProtection="1">
      <alignment horizontal="center" vertical="center" wrapText="1"/>
      <protection locked="0"/>
    </xf>
    <xf numFmtId="0" fontId="14" fillId="3" borderId="104" xfId="0" applyFont="1" applyFill="1" applyBorder="1" applyAlignment="1" applyProtection="1">
      <alignment horizontal="center" vertical="center" wrapText="1"/>
      <protection locked="0"/>
    </xf>
    <xf numFmtId="0" fontId="14" fillId="3" borderId="105"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14" fillId="3" borderId="19" xfId="0" applyFont="1" applyFill="1" applyBorder="1" applyAlignment="1" applyProtection="1">
      <alignment horizontal="center" vertical="center" shrinkToFit="1"/>
      <protection locked="0"/>
    </xf>
  </cellXfs>
  <cellStyles count="7">
    <cellStyle name="金額" xfId="2" xr:uid="{00000000-0005-0000-0000-000000000000}"/>
    <cellStyle name="桁区切り" xfId="6" builtinId="6"/>
    <cellStyle name="桁区切り 2" xfId="4" xr:uid="{00000000-0005-0000-0000-000002000000}"/>
    <cellStyle name="通貨 2" xfId="3" xr:uid="{00000000-0005-0000-0000-000003000000}"/>
    <cellStyle name="標準" xfId="0" builtinId="0"/>
    <cellStyle name="標準 2" xfId="1" xr:uid="{00000000-0005-0000-0000-000005000000}"/>
    <cellStyle name="標準 2 2" xfId="5" xr:uid="{00000000-0005-0000-0000-000006000000}"/>
  </cellStyles>
  <dxfs count="3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auto="1"/>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95250</xdr:colOff>
      <xdr:row>3</xdr:row>
      <xdr:rowOff>95251</xdr:rowOff>
    </xdr:from>
    <xdr:to>
      <xdr:col>22</xdr:col>
      <xdr:colOff>219075</xdr:colOff>
      <xdr:row>6</xdr:row>
      <xdr:rowOff>304801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752725" y="981076"/>
          <a:ext cx="3962400" cy="11049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300" b="1"/>
            <a:t>※</a:t>
          </a:r>
          <a:r>
            <a:rPr kumimoji="1" lang="ja-JP" altLang="en-US" sz="1300" b="1"/>
            <a:t>登記簿のとおり記入（住所など省略せずに記入）</a:t>
          </a:r>
          <a:endParaRPr kumimoji="1" lang="en-US" altLang="ja-JP" sz="1300" b="1"/>
        </a:p>
        <a:p>
          <a:pPr algn="l"/>
          <a:r>
            <a:rPr kumimoji="1" lang="ja-JP" altLang="en-US" sz="1300" b="1"/>
            <a:t>　</a:t>
          </a:r>
          <a:r>
            <a:rPr kumimoji="1" lang="ja-JP" altLang="en-US" sz="1300" b="1" baseline="0"/>
            <a:t> </a:t>
          </a:r>
          <a:r>
            <a:rPr kumimoji="1" lang="ja-JP" altLang="en-US" sz="1300" b="1"/>
            <a:t>空欄や記入ミスの無いようにしてください。</a:t>
          </a:r>
          <a:endParaRPr kumimoji="1" lang="en-US" altLang="ja-JP" sz="1300" b="1"/>
        </a:p>
      </xdr:txBody>
    </xdr:sp>
    <xdr:clientData/>
  </xdr:twoCellAnchor>
  <xdr:twoCellAnchor>
    <xdr:from>
      <xdr:col>3</xdr:col>
      <xdr:colOff>19050</xdr:colOff>
      <xdr:row>14</xdr:row>
      <xdr:rowOff>76200</xdr:rowOff>
    </xdr:from>
    <xdr:to>
      <xdr:col>17</xdr:col>
      <xdr:colOff>85725</xdr:colOff>
      <xdr:row>17</xdr:row>
      <xdr:rowOff>285750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904875" y="4448175"/>
          <a:ext cx="4257675" cy="11049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t>※</a:t>
          </a:r>
          <a:r>
            <a:rPr kumimoji="1" lang="ja-JP" altLang="en-US" sz="1400" b="1"/>
            <a:t>登記簿のとおり記入（住所など省略せずに記入）</a:t>
          </a:r>
          <a:endParaRPr kumimoji="1" lang="en-US" altLang="ja-JP" sz="1400" b="1"/>
        </a:p>
        <a:p>
          <a:pPr algn="l"/>
          <a:r>
            <a:rPr kumimoji="1" lang="ja-JP" altLang="en-US" sz="1400" b="1"/>
            <a:t>　空欄や記入ミスの無いようにしてください。</a:t>
          </a:r>
          <a:endParaRPr kumimoji="1" lang="en-US" altLang="ja-JP" sz="1400" b="1"/>
        </a:p>
      </xdr:txBody>
    </xdr:sp>
    <xdr:clientData/>
  </xdr:twoCellAnchor>
  <xdr:twoCellAnchor>
    <xdr:from>
      <xdr:col>0</xdr:col>
      <xdr:colOff>38101</xdr:colOff>
      <xdr:row>24</xdr:row>
      <xdr:rowOff>28575</xdr:rowOff>
    </xdr:from>
    <xdr:to>
      <xdr:col>12</xdr:col>
      <xdr:colOff>85725</xdr:colOff>
      <xdr:row>29</xdr:row>
      <xdr:rowOff>95250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8101" y="8067675"/>
          <a:ext cx="3743324" cy="154305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spcAft>
              <a:spcPts val="600"/>
            </a:spcAft>
          </a:pPr>
          <a:r>
            <a:rPr kumimoji="1" lang="en-US" altLang="ja-JP" sz="1200" b="1">
              <a:solidFill>
                <a:sysClr val="windowText" lastClr="000000"/>
              </a:solidFill>
            </a:rPr>
            <a:t>※</a:t>
          </a:r>
          <a:r>
            <a:rPr kumimoji="1" lang="ja-JP" altLang="en-US" sz="1200" b="1">
              <a:solidFill>
                <a:sysClr val="windowText" lastClr="000000"/>
              </a:solidFill>
            </a:rPr>
            <a:t>コード番号・名称については、「建設工事の種類コード番号表」を参照（登録は８業種以内）</a:t>
          </a:r>
          <a:endParaRPr kumimoji="1" lang="en-US" altLang="ja-JP" sz="1200" b="1">
            <a:solidFill>
              <a:sysClr val="windowText" lastClr="000000"/>
            </a:solidFill>
          </a:endParaRPr>
        </a:p>
        <a:p>
          <a:r>
            <a:rPr kumimoji="1" lang="en-US" altLang="ja-JP" sz="1200" b="1">
              <a:solidFill>
                <a:sysClr val="windowText" lastClr="000000"/>
              </a:solidFill>
            </a:rPr>
            <a:t>※</a:t>
          </a:r>
          <a:r>
            <a:rPr kumimoji="1" lang="ja-JP" altLang="en-US" sz="1200" b="1">
              <a:solidFill>
                <a:sysClr val="windowText" lastClr="000000"/>
              </a:solidFill>
            </a:rPr>
            <a:t>総合評定値、完成工事高は経営規模等評価結果通知書のとおり記入</a:t>
          </a:r>
          <a:endParaRPr kumimoji="1" lang="en-US" altLang="ja-JP" sz="1200" b="1">
            <a:solidFill>
              <a:sysClr val="windowText" lastClr="000000"/>
            </a:solidFill>
          </a:endParaRPr>
        </a:p>
      </xdr:txBody>
    </xdr:sp>
    <xdr:clientData/>
  </xdr:twoCellAnchor>
  <xdr:twoCellAnchor>
    <xdr:from>
      <xdr:col>14</xdr:col>
      <xdr:colOff>142874</xdr:colOff>
      <xdr:row>23</xdr:row>
      <xdr:rowOff>19050</xdr:rowOff>
    </xdr:from>
    <xdr:to>
      <xdr:col>22</xdr:col>
      <xdr:colOff>133349</xdr:colOff>
      <xdr:row>29</xdr:row>
      <xdr:rowOff>266700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429124" y="7762875"/>
          <a:ext cx="2352675" cy="20193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b="1">
              <a:solidFill>
                <a:sysClr val="windowText" lastClr="000000"/>
              </a:solidFill>
            </a:rPr>
            <a:t>作成基準日</a:t>
          </a:r>
          <a:endParaRPr kumimoji="1" lang="en-US" altLang="ja-JP" sz="1500" b="1">
            <a:solidFill>
              <a:sysClr val="windowText" lastClr="000000"/>
            </a:solidFill>
          </a:endParaRPr>
        </a:p>
        <a:p>
          <a:r>
            <a:rPr kumimoji="1" lang="ja-JP" altLang="en-US" sz="1500" b="1">
              <a:solidFill>
                <a:sysClr val="windowText" lastClr="000000"/>
              </a:solidFill>
            </a:rPr>
            <a:t>（令和７年</a:t>
          </a:r>
          <a:r>
            <a:rPr kumimoji="1" lang="en-US" altLang="ja-JP" sz="1500" b="1">
              <a:solidFill>
                <a:sysClr val="windowText" lastClr="000000"/>
              </a:solidFill>
            </a:rPr>
            <a:t>12</a:t>
          </a:r>
          <a:r>
            <a:rPr kumimoji="1" lang="ja-JP" altLang="en-US" sz="1500" b="1">
              <a:solidFill>
                <a:sysClr val="windowText" lastClr="000000"/>
              </a:solidFill>
            </a:rPr>
            <a:t>月１日）</a:t>
          </a:r>
          <a:endParaRPr kumimoji="1" lang="en-US" altLang="ja-JP" sz="1500" b="1">
            <a:solidFill>
              <a:sysClr val="windowText" lastClr="000000"/>
            </a:solidFill>
          </a:endParaRPr>
        </a:p>
        <a:p>
          <a:r>
            <a:rPr kumimoji="1" lang="ja-JP" altLang="en-US" sz="1500" b="1">
              <a:solidFill>
                <a:sysClr val="windowText" lastClr="000000"/>
              </a:solidFill>
            </a:rPr>
            <a:t>の技術者を記入</a:t>
          </a:r>
          <a:endParaRPr kumimoji="1" lang="en-US" altLang="ja-JP" sz="1500" b="1">
            <a:solidFill>
              <a:sysClr val="windowText" lastClr="000000"/>
            </a:solidFill>
          </a:endParaRPr>
        </a:p>
        <a:p>
          <a:r>
            <a:rPr kumimoji="1" lang="ja-JP" altLang="en-US" sz="1500" b="1">
              <a:solidFill>
                <a:srgbClr val="FF0000"/>
              </a:solidFill>
            </a:rPr>
            <a:t>（本店、支店、営業所等のすべての合計人数を記入）</a:t>
          </a:r>
        </a:p>
      </xdr:txBody>
    </xdr:sp>
    <xdr:clientData/>
  </xdr:twoCellAnchor>
  <xdr:twoCellAnchor>
    <xdr:from>
      <xdr:col>6</xdr:col>
      <xdr:colOff>257175</xdr:colOff>
      <xdr:row>0</xdr:row>
      <xdr:rowOff>66675</xdr:rowOff>
    </xdr:from>
    <xdr:to>
      <xdr:col>10</xdr:col>
      <xdr:colOff>209550</xdr:colOff>
      <xdr:row>1</xdr:row>
      <xdr:rowOff>238124</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028825" y="66675"/>
          <a:ext cx="1133475" cy="466724"/>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a:cs typeface="+mn-cs"/>
            </a:rPr>
            <a:t>見本</a:t>
          </a:r>
          <a:endParaRPr kumimoji="1" lang="en-US" altLang="ja-JP" sz="28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95249</xdr:colOff>
      <xdr:row>13</xdr:row>
      <xdr:rowOff>57147</xdr:rowOff>
    </xdr:from>
    <xdr:to>
      <xdr:col>22</xdr:col>
      <xdr:colOff>247649</xdr:colOff>
      <xdr:row>17</xdr:row>
      <xdr:rowOff>238125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267324" y="4133847"/>
          <a:ext cx="1628775" cy="1371603"/>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3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ysClr val="windowText" lastClr="000000"/>
              </a:solidFill>
              <a:effectLst/>
              <a:uLnTx/>
              <a:uFillTx/>
              <a:latin typeface="Calibri"/>
              <a:ea typeface="ＭＳ Ｐゴシック"/>
              <a:cs typeface="+mn-cs"/>
            </a:rPr>
            <a:t>特定と一般の両方ある場合は、③を選択。</a:t>
          </a:r>
          <a:endParaRPr kumimoji="1" lang="en-US" altLang="ja-JP" sz="13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515470</xdr:colOff>
      <xdr:row>17</xdr:row>
      <xdr:rowOff>524275</xdr:rowOff>
    </xdr:from>
    <xdr:to>
      <xdr:col>15</xdr:col>
      <xdr:colOff>344180</xdr:colOff>
      <xdr:row>23</xdr:row>
      <xdr:rowOff>457039</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332149" y="6429775"/>
          <a:ext cx="13000424" cy="3606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　例） 上記１の宜野湾 太郎の場合の提出すべき資格証等の書類（下記①と②の書類を提出）</a:t>
          </a:r>
          <a:endParaRPr kumimoji="1" lang="en-US" altLang="ja-JP" sz="2000"/>
        </a:p>
        <a:p>
          <a:endParaRPr kumimoji="1" lang="en-US" altLang="ja-JP" sz="2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a:t>  </a:t>
          </a:r>
          <a:r>
            <a:rPr kumimoji="1" lang="ja-JP" altLang="en-US" sz="2000"/>
            <a:t>① １級土木施工管理技士</a:t>
          </a:r>
          <a:endParaRPr kumimoji="1" lang="en-US" altLang="ja-JP" sz="2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（同じ「土木」の業種である１級と２級の土木施工管理</a:t>
          </a:r>
          <a:r>
            <a:rPr kumimoji="1" lang="ja-JP" altLang="en-US" sz="2000">
              <a:solidFill>
                <a:schemeClr val="dk1"/>
              </a:solidFill>
              <a:effectLst/>
              <a:latin typeface="+mn-lt"/>
              <a:ea typeface="+mn-ea"/>
              <a:cs typeface="+mn-cs"/>
            </a:rPr>
            <a:t>技士</a:t>
          </a:r>
          <a:r>
            <a:rPr kumimoji="1" lang="ja-JP" altLang="ja-JP" sz="2000">
              <a:solidFill>
                <a:schemeClr val="dk1"/>
              </a:solidFill>
              <a:effectLst/>
              <a:latin typeface="+mn-lt"/>
              <a:ea typeface="+mn-ea"/>
              <a:cs typeface="+mn-cs"/>
            </a:rPr>
            <a:t>、</a:t>
          </a:r>
          <a:r>
            <a:rPr lang="ja-JP" altLang="en-US" sz="2000" b="0" i="0" u="none" strike="noStrike">
              <a:solidFill>
                <a:schemeClr val="dk1"/>
              </a:solidFill>
              <a:effectLst/>
              <a:latin typeface="+mn-lt"/>
              <a:ea typeface="+mn-ea"/>
              <a:cs typeface="+mn-cs"/>
            </a:rPr>
            <a:t>建設業法第７条第２号イ　（指定学科卒業＋実務経験）</a:t>
          </a:r>
          <a:r>
            <a:rPr lang="ja-JP" altLang="en-US" sz="2000"/>
            <a:t> </a:t>
          </a:r>
          <a:r>
            <a:rPr kumimoji="1" lang="ja-JP" altLang="ja-JP" sz="2000">
              <a:solidFill>
                <a:schemeClr val="dk1"/>
              </a:solidFill>
              <a:effectLst/>
              <a:latin typeface="+mn-lt"/>
              <a:ea typeface="+mn-ea"/>
              <a:cs typeface="+mn-cs"/>
            </a:rPr>
            <a:t>の資格を持っているが、そのうち最上位の１級土木施工管理技士のみ提出） </a:t>
          </a:r>
          <a:endParaRPr lang="ja-JP" altLang="ja-JP" sz="2000">
            <a:effectLst/>
          </a:endParaRPr>
        </a:p>
        <a:p>
          <a:endParaRPr kumimoji="1" lang="en-US" altLang="ja-JP" sz="2000"/>
        </a:p>
        <a:p>
          <a:r>
            <a:rPr kumimoji="1" lang="ja-JP" altLang="en-US" sz="2000" baseline="0"/>
            <a:t>  </a:t>
          </a:r>
          <a:r>
            <a:rPr kumimoji="1" lang="ja-JP" altLang="en-US" sz="2000"/>
            <a:t>② ２級電気工事施工管理技士か第１種電気工事士のどちらか</a:t>
          </a:r>
          <a:endParaRPr kumimoji="1" lang="en-US" altLang="ja-JP" sz="2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（同じ「</a:t>
          </a:r>
          <a:r>
            <a:rPr kumimoji="1" lang="ja-JP" altLang="en-US" sz="2000">
              <a:solidFill>
                <a:schemeClr val="dk1"/>
              </a:solidFill>
              <a:effectLst/>
              <a:latin typeface="+mn-lt"/>
              <a:ea typeface="+mn-ea"/>
              <a:cs typeface="+mn-cs"/>
            </a:rPr>
            <a:t>電気</a:t>
          </a:r>
          <a:r>
            <a:rPr kumimoji="1" lang="ja-JP" altLang="ja-JP" sz="2000">
              <a:solidFill>
                <a:schemeClr val="dk1"/>
              </a:solidFill>
              <a:effectLst/>
              <a:latin typeface="+mn-lt"/>
              <a:ea typeface="+mn-ea"/>
              <a:cs typeface="+mn-cs"/>
            </a:rPr>
            <a:t>」の業種で同位の資格である２級電気工事施工管理技士と第</a:t>
          </a:r>
          <a:r>
            <a:rPr kumimoji="1" lang="ja-JP" altLang="en-US" sz="2000">
              <a:solidFill>
                <a:schemeClr val="dk1"/>
              </a:solidFill>
              <a:effectLst/>
              <a:latin typeface="+mn-lt"/>
              <a:ea typeface="+mn-ea"/>
              <a:cs typeface="+mn-cs"/>
            </a:rPr>
            <a:t>１</a:t>
          </a:r>
          <a:r>
            <a:rPr kumimoji="1" lang="ja-JP" altLang="ja-JP" sz="2000">
              <a:solidFill>
                <a:schemeClr val="dk1"/>
              </a:solidFill>
              <a:effectLst/>
              <a:latin typeface="+mn-lt"/>
              <a:ea typeface="+mn-ea"/>
              <a:cs typeface="+mn-cs"/>
            </a:rPr>
            <a:t>種電気工事士の資格を持っており、どちらか一方を提出）</a:t>
          </a:r>
          <a:endParaRPr lang="ja-JP" altLang="ja-JP" sz="2000">
            <a:effectLst/>
          </a:endParaRPr>
        </a:p>
        <a:p>
          <a:endParaRPr kumimoji="1" lang="en-US" altLang="ja-JP" sz="2000"/>
        </a:p>
      </xdr:txBody>
    </xdr:sp>
    <xdr:clientData/>
  </xdr:twoCellAnchor>
  <xdr:twoCellAnchor>
    <xdr:from>
      <xdr:col>16</xdr:col>
      <xdr:colOff>1967435</xdr:colOff>
      <xdr:row>0</xdr:row>
      <xdr:rowOff>64033</xdr:rowOff>
    </xdr:from>
    <xdr:to>
      <xdr:col>19</xdr:col>
      <xdr:colOff>2236375</xdr:colOff>
      <xdr:row>10</xdr:row>
      <xdr:rowOff>243328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8608971" y="64033"/>
          <a:ext cx="3725154" cy="1798545"/>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600" b="1" i="0" u="none" strike="noStrike" kern="0" cap="none" spc="0" normalizeH="0" baseline="0" noProof="0">
              <a:ln>
                <a:noFill/>
              </a:ln>
              <a:solidFill>
                <a:sysClr val="windowText" lastClr="000000"/>
              </a:solidFill>
              <a:effectLst/>
              <a:uLnTx/>
              <a:uFillTx/>
              <a:latin typeface="Calibri"/>
              <a:ea typeface="ＭＳ Ｐゴシック"/>
              <a:cs typeface="+mn-cs"/>
            </a:rPr>
            <a:t>見　本</a:t>
          </a:r>
          <a:endParaRPr kumimoji="1" lang="en-US" altLang="ja-JP" sz="6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34"/>
  <sheetViews>
    <sheetView tabSelected="1" zoomScaleNormal="100" workbookViewId="0">
      <selection activeCell="A2" sqref="A2"/>
    </sheetView>
  </sheetViews>
  <sheetFormatPr defaultColWidth="3.875" defaultRowHeight="23.25" customHeight="1"/>
  <cols>
    <col min="1" max="1" width="3.875" customWidth="1"/>
    <col min="4" max="5" width="4.875" customWidth="1"/>
    <col min="6" max="6" width="4.625" customWidth="1"/>
  </cols>
  <sheetData>
    <row r="1" spans="1:23" ht="23.25" customHeight="1" thickBot="1">
      <c r="A1" s="15" t="s">
        <v>657</v>
      </c>
      <c r="B1" s="16"/>
      <c r="C1" s="16"/>
      <c r="D1" s="16"/>
      <c r="E1" s="16"/>
      <c r="F1" s="16"/>
      <c r="G1" s="16"/>
      <c r="H1" s="16"/>
      <c r="I1" s="16"/>
      <c r="J1" s="16"/>
      <c r="K1" s="16"/>
      <c r="L1" s="16"/>
      <c r="M1" s="16"/>
      <c r="N1" s="16"/>
      <c r="O1" s="16"/>
      <c r="P1" s="16"/>
      <c r="Q1" s="16"/>
      <c r="R1" s="16"/>
      <c r="S1" s="16"/>
      <c r="T1" s="16"/>
      <c r="U1" s="16"/>
      <c r="V1" s="16"/>
      <c r="W1" s="16"/>
    </row>
    <row r="2" spans="1:23" ht="23.25" customHeight="1">
      <c r="A2" s="14" t="s">
        <v>639</v>
      </c>
      <c r="B2" s="17"/>
      <c r="C2" s="17"/>
      <c r="D2" s="17"/>
      <c r="E2" s="17"/>
      <c r="F2" s="17"/>
      <c r="G2" s="17"/>
      <c r="H2" s="17"/>
      <c r="I2" s="17"/>
      <c r="J2" s="17"/>
      <c r="K2" s="17"/>
      <c r="L2" s="17" t="s">
        <v>653</v>
      </c>
      <c r="M2" s="17"/>
      <c r="N2" s="17"/>
      <c r="O2" s="17"/>
      <c r="P2" s="17"/>
      <c r="Q2" s="17"/>
      <c r="R2" s="17"/>
      <c r="S2" s="17"/>
      <c r="T2" s="17"/>
      <c r="U2" s="17"/>
      <c r="V2" s="17"/>
      <c r="W2" s="18"/>
    </row>
    <row r="3" spans="1:23" ht="23.25" customHeight="1">
      <c r="A3" s="203" t="s">
        <v>100</v>
      </c>
      <c r="B3" s="204"/>
      <c r="C3" s="204"/>
      <c r="D3" s="205"/>
      <c r="E3" s="205"/>
      <c r="F3" s="205"/>
      <c r="G3" s="205"/>
      <c r="H3" s="205"/>
      <c r="I3" s="225" t="s">
        <v>108</v>
      </c>
      <c r="J3" s="225"/>
      <c r="K3" s="225"/>
      <c r="L3" s="226"/>
      <c r="M3" s="226"/>
      <c r="N3" s="226"/>
      <c r="O3" s="226"/>
      <c r="P3" s="226"/>
      <c r="Q3" s="226"/>
      <c r="R3" s="226"/>
      <c r="S3" s="226"/>
      <c r="T3" s="226"/>
      <c r="U3" s="226"/>
      <c r="V3" s="226"/>
      <c r="W3" s="227"/>
    </row>
    <row r="4" spans="1:23" ht="20.25" customHeight="1">
      <c r="A4" s="469" t="s">
        <v>1</v>
      </c>
      <c r="B4" s="217"/>
      <c r="C4" s="217"/>
      <c r="D4" s="228"/>
      <c r="E4" s="228"/>
      <c r="F4" s="228"/>
      <c r="G4" s="228"/>
      <c r="H4" s="228"/>
      <c r="I4" s="228"/>
      <c r="J4" s="228"/>
      <c r="K4" s="228"/>
      <c r="L4" s="228"/>
      <c r="M4" s="228"/>
      <c r="N4" s="228"/>
      <c r="O4" s="228"/>
      <c r="P4" s="228"/>
      <c r="Q4" s="228"/>
      <c r="R4" s="228"/>
      <c r="S4" s="228"/>
      <c r="T4" s="228"/>
      <c r="U4" s="228"/>
      <c r="V4" s="228"/>
      <c r="W4" s="229"/>
    </row>
    <row r="5" spans="1:23" ht="30" customHeight="1">
      <c r="A5" s="451" t="s">
        <v>0</v>
      </c>
      <c r="B5" s="219"/>
      <c r="C5" s="219"/>
      <c r="D5" s="449"/>
      <c r="E5" s="449"/>
      <c r="F5" s="449"/>
      <c r="G5" s="449"/>
      <c r="H5" s="449"/>
      <c r="I5" s="449"/>
      <c r="J5" s="449"/>
      <c r="K5" s="449"/>
      <c r="L5" s="449"/>
      <c r="M5" s="449"/>
      <c r="N5" s="449"/>
      <c r="O5" s="449"/>
      <c r="P5" s="449"/>
      <c r="Q5" s="449"/>
      <c r="R5" s="449"/>
      <c r="S5" s="449"/>
      <c r="T5" s="449"/>
      <c r="U5" s="449"/>
      <c r="V5" s="449"/>
      <c r="W5" s="450"/>
    </row>
    <row r="6" spans="1:23" ht="20.25" customHeight="1">
      <c r="A6" s="470" t="s">
        <v>1</v>
      </c>
      <c r="B6" s="448"/>
      <c r="C6" s="448"/>
      <c r="D6" s="481"/>
      <c r="E6" s="481"/>
      <c r="F6" s="481"/>
      <c r="G6" s="481"/>
      <c r="H6" s="481"/>
      <c r="I6" s="481"/>
      <c r="J6" s="481"/>
      <c r="K6" s="481"/>
      <c r="L6" s="481"/>
      <c r="M6" s="481"/>
      <c r="N6" s="481"/>
      <c r="O6" s="481"/>
      <c r="P6" s="481"/>
      <c r="Q6" s="481"/>
      <c r="R6" s="481"/>
      <c r="S6" s="481"/>
      <c r="T6" s="481"/>
      <c r="U6" s="481"/>
      <c r="V6" s="481"/>
      <c r="W6" s="482"/>
    </row>
    <row r="7" spans="1:23" ht="30" customHeight="1">
      <c r="A7" s="471" t="s">
        <v>15</v>
      </c>
      <c r="B7" s="219"/>
      <c r="C7" s="219"/>
      <c r="D7" s="449"/>
      <c r="E7" s="449"/>
      <c r="F7" s="449"/>
      <c r="G7" s="449"/>
      <c r="H7" s="449"/>
      <c r="I7" s="449"/>
      <c r="J7" s="449"/>
      <c r="K7" s="449"/>
      <c r="L7" s="449"/>
      <c r="M7" s="449"/>
      <c r="N7" s="449"/>
      <c r="O7" s="449"/>
      <c r="P7" s="449"/>
      <c r="Q7" s="449"/>
      <c r="R7" s="449"/>
      <c r="S7" s="449"/>
      <c r="T7" s="449"/>
      <c r="U7" s="449"/>
      <c r="V7" s="449"/>
      <c r="W7" s="450"/>
    </row>
    <row r="8" spans="1:23" ht="23.25" customHeight="1">
      <c r="A8" s="472" t="s">
        <v>2</v>
      </c>
      <c r="B8" s="225"/>
      <c r="C8" s="225"/>
      <c r="D8" s="205"/>
      <c r="E8" s="205"/>
      <c r="F8" s="205"/>
      <c r="G8" s="205"/>
      <c r="H8" s="225" t="s">
        <v>3</v>
      </c>
      <c r="I8" s="225"/>
      <c r="J8" s="225"/>
      <c r="K8" s="483"/>
      <c r="L8" s="483"/>
      <c r="M8" s="483"/>
      <c r="N8" s="483"/>
      <c r="O8" s="483"/>
      <c r="P8" s="483"/>
      <c r="Q8" s="483"/>
      <c r="R8" s="483"/>
      <c r="S8" s="483"/>
      <c r="T8" s="483"/>
      <c r="U8" s="483"/>
      <c r="V8" s="483"/>
      <c r="W8" s="484"/>
    </row>
    <row r="9" spans="1:23" ht="23.25" customHeight="1">
      <c r="A9" s="472" t="s">
        <v>4</v>
      </c>
      <c r="B9" s="225"/>
      <c r="C9" s="225"/>
      <c r="D9" s="205"/>
      <c r="E9" s="205"/>
      <c r="F9" s="205"/>
      <c r="G9" s="205"/>
      <c r="H9" s="225" t="s">
        <v>5</v>
      </c>
      <c r="I9" s="225"/>
      <c r="J9" s="225"/>
      <c r="K9" s="205"/>
      <c r="L9" s="205"/>
      <c r="M9" s="205"/>
      <c r="N9" s="205"/>
      <c r="O9" s="225" t="s">
        <v>13</v>
      </c>
      <c r="P9" s="225"/>
      <c r="Q9" s="225"/>
      <c r="R9" s="225"/>
      <c r="S9" s="205"/>
      <c r="T9" s="205"/>
      <c r="U9" s="205"/>
      <c r="V9" s="487"/>
      <c r="W9" s="144" t="s">
        <v>14</v>
      </c>
    </row>
    <row r="10" spans="1:23" ht="34.5" customHeight="1">
      <c r="A10" s="473" t="s">
        <v>6</v>
      </c>
      <c r="B10" s="230"/>
      <c r="C10" s="231"/>
      <c r="D10" s="506"/>
      <c r="E10" s="507"/>
      <c r="F10" s="508"/>
      <c r="G10" s="211" t="s">
        <v>60</v>
      </c>
      <c r="H10" s="212"/>
      <c r="I10" s="212"/>
      <c r="J10" s="212"/>
      <c r="K10" s="212"/>
      <c r="L10" s="212"/>
      <c r="M10" s="212"/>
      <c r="N10" s="212"/>
      <c r="O10" s="213"/>
      <c r="P10" s="214" t="s">
        <v>12</v>
      </c>
      <c r="Q10" s="215"/>
      <c r="R10" s="216"/>
      <c r="S10" s="488"/>
      <c r="T10" s="489"/>
      <c r="U10" s="489"/>
      <c r="V10" s="489"/>
      <c r="W10" s="474" t="s">
        <v>33</v>
      </c>
    </row>
    <row r="11" spans="1:23" ht="23.25" customHeight="1">
      <c r="A11" s="473" t="s">
        <v>11</v>
      </c>
      <c r="B11" s="230"/>
      <c r="C11" s="231"/>
      <c r="D11" s="239" t="s">
        <v>107</v>
      </c>
      <c r="E11" s="240"/>
      <c r="F11" s="485"/>
      <c r="G11" s="145" t="s">
        <v>61</v>
      </c>
      <c r="H11" s="485"/>
      <c r="I11" s="145" t="s">
        <v>62</v>
      </c>
      <c r="J11" s="485"/>
      <c r="K11" s="137" t="s">
        <v>63</v>
      </c>
      <c r="L11" s="138" t="s">
        <v>65</v>
      </c>
      <c r="M11" s="211" t="s">
        <v>64</v>
      </c>
      <c r="N11" s="212"/>
      <c r="O11" s="213"/>
      <c r="P11" s="214" t="s">
        <v>8</v>
      </c>
      <c r="Q11" s="215"/>
      <c r="R11" s="216"/>
      <c r="S11" s="490"/>
      <c r="T11" s="491"/>
      <c r="U11" s="491"/>
      <c r="V11" s="491"/>
      <c r="W11" s="475" t="s">
        <v>67</v>
      </c>
    </row>
    <row r="12" spans="1:23" ht="23.25" customHeight="1">
      <c r="A12" s="476"/>
      <c r="B12" s="232"/>
      <c r="C12" s="233"/>
      <c r="D12" s="209" t="s">
        <v>107</v>
      </c>
      <c r="E12" s="210"/>
      <c r="F12" s="486"/>
      <c r="G12" s="145" t="s">
        <v>61</v>
      </c>
      <c r="H12" s="485"/>
      <c r="I12" s="145" t="s">
        <v>62</v>
      </c>
      <c r="J12" s="485"/>
      <c r="K12" s="137" t="s">
        <v>63</v>
      </c>
      <c r="L12" s="139" t="s">
        <v>66</v>
      </c>
      <c r="M12" s="211" t="s">
        <v>106</v>
      </c>
      <c r="N12" s="212"/>
      <c r="O12" s="213"/>
      <c r="P12" s="216" t="s">
        <v>9</v>
      </c>
      <c r="Q12" s="225"/>
      <c r="R12" s="225"/>
      <c r="S12" s="490"/>
      <c r="T12" s="491"/>
      <c r="U12" s="491"/>
      <c r="V12" s="491"/>
      <c r="W12" s="475" t="s">
        <v>67</v>
      </c>
    </row>
    <row r="13" spans="1:23" ht="23.25" customHeight="1" thickBot="1">
      <c r="A13" s="477" t="s">
        <v>7</v>
      </c>
      <c r="B13" s="215"/>
      <c r="C13" s="216"/>
      <c r="D13" s="509"/>
      <c r="E13" s="510"/>
      <c r="F13" s="510"/>
      <c r="G13" s="510"/>
      <c r="H13" s="510"/>
      <c r="I13" s="510"/>
      <c r="J13" s="145" t="s">
        <v>34</v>
      </c>
      <c r="K13" s="492"/>
      <c r="L13" s="205"/>
      <c r="M13" s="205"/>
      <c r="N13" s="487"/>
      <c r="O13" s="146" t="s">
        <v>31</v>
      </c>
      <c r="P13" s="222" t="s">
        <v>104</v>
      </c>
      <c r="Q13" s="223"/>
      <c r="R13" s="224"/>
      <c r="S13" s="511"/>
      <c r="T13" s="512"/>
      <c r="U13" s="512"/>
      <c r="V13" s="512"/>
      <c r="W13" s="513"/>
    </row>
    <row r="14" spans="1:23" ht="23.25" customHeight="1">
      <c r="A14" s="478" t="s">
        <v>112</v>
      </c>
      <c r="B14" s="235"/>
      <c r="C14" s="235"/>
      <c r="D14" s="235"/>
      <c r="E14" s="235"/>
      <c r="F14" s="235"/>
      <c r="G14" s="235"/>
      <c r="H14" s="235"/>
      <c r="I14" s="235"/>
      <c r="J14" s="235"/>
      <c r="K14" s="235"/>
      <c r="L14" s="235"/>
      <c r="M14" s="235"/>
      <c r="N14" s="235"/>
      <c r="O14" s="235"/>
      <c r="P14" s="235"/>
      <c r="Q14" s="235"/>
      <c r="R14" s="235"/>
      <c r="S14" s="235"/>
      <c r="T14" s="235"/>
      <c r="U14" s="235"/>
      <c r="V14" s="235"/>
      <c r="W14" s="479"/>
    </row>
    <row r="15" spans="1:23" ht="20.25" customHeight="1">
      <c r="A15" s="469" t="s">
        <v>1</v>
      </c>
      <c r="B15" s="217"/>
      <c r="C15" s="217"/>
      <c r="D15" s="493"/>
      <c r="E15" s="494"/>
      <c r="F15" s="494"/>
      <c r="G15" s="494"/>
      <c r="H15" s="494"/>
      <c r="I15" s="494"/>
      <c r="J15" s="494"/>
      <c r="K15" s="494"/>
      <c r="L15" s="494"/>
      <c r="M15" s="494"/>
      <c r="N15" s="494"/>
      <c r="O15" s="494"/>
      <c r="P15" s="494"/>
      <c r="Q15" s="494"/>
      <c r="R15" s="494"/>
      <c r="S15" s="494"/>
      <c r="T15" s="494"/>
      <c r="U15" s="494"/>
      <c r="V15" s="494"/>
      <c r="W15" s="495"/>
    </row>
    <row r="16" spans="1:23" ht="27.75" customHeight="1">
      <c r="A16" s="451" t="s">
        <v>113</v>
      </c>
      <c r="B16" s="219"/>
      <c r="C16" s="219"/>
      <c r="D16" s="496"/>
      <c r="E16" s="449"/>
      <c r="F16" s="449"/>
      <c r="G16" s="449"/>
      <c r="H16" s="449"/>
      <c r="I16" s="449"/>
      <c r="J16" s="449"/>
      <c r="K16" s="449"/>
      <c r="L16" s="449"/>
      <c r="M16" s="449"/>
      <c r="N16" s="449"/>
      <c r="O16" s="449"/>
      <c r="P16" s="449"/>
      <c r="Q16" s="449"/>
      <c r="R16" s="449"/>
      <c r="S16" s="449"/>
      <c r="T16" s="449"/>
      <c r="U16" s="449"/>
      <c r="V16" s="449"/>
      <c r="W16" s="450"/>
    </row>
    <row r="17" spans="1:23" ht="20.25" customHeight="1">
      <c r="A17" s="469" t="s">
        <v>1</v>
      </c>
      <c r="B17" s="217"/>
      <c r="C17" s="217"/>
      <c r="D17" s="493"/>
      <c r="E17" s="494"/>
      <c r="F17" s="494"/>
      <c r="G17" s="494"/>
      <c r="H17" s="494"/>
      <c r="I17" s="494"/>
      <c r="J17" s="494"/>
      <c r="K17" s="494"/>
      <c r="L17" s="494"/>
      <c r="M17" s="494"/>
      <c r="N17" s="494"/>
      <c r="O17" s="494"/>
      <c r="P17" s="494"/>
      <c r="Q17" s="494"/>
      <c r="R17" s="494"/>
      <c r="S17" s="494"/>
      <c r="T17" s="494"/>
      <c r="U17" s="494"/>
      <c r="V17" s="494"/>
      <c r="W17" s="495"/>
    </row>
    <row r="18" spans="1:23" ht="36.75" customHeight="1">
      <c r="A18" s="471" t="s">
        <v>15</v>
      </c>
      <c r="B18" s="219"/>
      <c r="C18" s="219"/>
      <c r="D18" s="497"/>
      <c r="E18" s="497"/>
      <c r="F18" s="497"/>
      <c r="G18" s="497"/>
      <c r="H18" s="497"/>
      <c r="I18" s="497"/>
      <c r="J18" s="497"/>
      <c r="K18" s="497"/>
      <c r="L18" s="497"/>
      <c r="M18" s="497"/>
      <c r="N18" s="497"/>
      <c r="O18" s="497"/>
      <c r="P18" s="497"/>
      <c r="Q18" s="497"/>
      <c r="R18" s="497"/>
      <c r="S18" s="497"/>
      <c r="T18" s="497"/>
      <c r="U18" s="497"/>
      <c r="V18" s="497"/>
      <c r="W18" s="498"/>
    </row>
    <row r="19" spans="1:23" ht="23.25" customHeight="1">
      <c r="A19" s="472" t="s">
        <v>2</v>
      </c>
      <c r="B19" s="225"/>
      <c r="C19" s="225"/>
      <c r="D19" s="499"/>
      <c r="E19" s="500"/>
      <c r="F19" s="500"/>
      <c r="G19" s="500"/>
      <c r="H19" s="225" t="s">
        <v>46</v>
      </c>
      <c r="I19" s="225"/>
      <c r="J19" s="225"/>
      <c r="K19" s="483"/>
      <c r="L19" s="483"/>
      <c r="M19" s="483"/>
      <c r="N19" s="483"/>
      <c r="O19" s="483"/>
      <c r="P19" s="483"/>
      <c r="Q19" s="483"/>
      <c r="R19" s="483"/>
      <c r="S19" s="483"/>
      <c r="T19" s="483"/>
      <c r="U19" s="483"/>
      <c r="V19" s="483"/>
      <c r="W19" s="484"/>
    </row>
    <row r="20" spans="1:23" ht="23.25" customHeight="1">
      <c r="A20" s="472" t="s">
        <v>4</v>
      </c>
      <c r="B20" s="225"/>
      <c r="C20" s="225"/>
      <c r="D20" s="492"/>
      <c r="E20" s="205"/>
      <c r="F20" s="205"/>
      <c r="G20" s="205"/>
      <c r="H20" s="225" t="s">
        <v>5</v>
      </c>
      <c r="I20" s="225"/>
      <c r="J20" s="225"/>
      <c r="K20" s="205"/>
      <c r="L20" s="205"/>
      <c r="M20" s="205"/>
      <c r="N20" s="205"/>
      <c r="O20" s="211" t="s">
        <v>59</v>
      </c>
      <c r="P20" s="212"/>
      <c r="Q20" s="212"/>
      <c r="R20" s="213"/>
      <c r="S20" s="487"/>
      <c r="T20" s="501"/>
      <c r="U20" s="501"/>
      <c r="V20" s="501"/>
      <c r="W20" s="144" t="s">
        <v>32</v>
      </c>
    </row>
    <row r="21" spans="1:23" ht="45" customHeight="1">
      <c r="A21" s="456" t="s">
        <v>16</v>
      </c>
      <c r="B21" s="457"/>
      <c r="C21" s="457"/>
      <c r="D21" s="457"/>
      <c r="E21" s="458"/>
      <c r="F21" s="454" t="s">
        <v>21</v>
      </c>
      <c r="G21" s="452"/>
      <c r="H21" s="453" t="s">
        <v>29</v>
      </c>
      <c r="I21" s="452"/>
      <c r="J21" s="464" t="s">
        <v>35</v>
      </c>
      <c r="K21" s="465"/>
      <c r="L21" s="465"/>
      <c r="M21" s="465"/>
      <c r="N21" s="466"/>
      <c r="O21" s="220" t="s">
        <v>30</v>
      </c>
      <c r="P21" s="220"/>
      <c r="Q21" s="220"/>
      <c r="R21" s="220"/>
      <c r="S21" s="220"/>
      <c r="T21" s="220"/>
      <c r="U21" s="220"/>
      <c r="V21" s="220"/>
      <c r="W21" s="221"/>
    </row>
    <row r="22" spans="1:23" ht="30" customHeight="1">
      <c r="A22" s="207" t="s">
        <v>105</v>
      </c>
      <c r="B22" s="208"/>
      <c r="C22" s="208"/>
      <c r="D22" s="208"/>
      <c r="E22" s="459"/>
      <c r="F22" s="455"/>
      <c r="G22" s="247"/>
      <c r="H22" s="248"/>
      <c r="I22" s="247"/>
      <c r="J22" s="237" t="s">
        <v>36</v>
      </c>
      <c r="K22" s="238"/>
      <c r="L22" s="238"/>
      <c r="M22" s="238"/>
      <c r="N22" s="467"/>
      <c r="O22" s="246" t="s">
        <v>17</v>
      </c>
      <c r="P22" s="244"/>
      <c r="Q22" s="244"/>
      <c r="R22" s="244" t="s">
        <v>18</v>
      </c>
      <c r="S22" s="244"/>
      <c r="T22" s="244"/>
      <c r="U22" s="244" t="s">
        <v>19</v>
      </c>
      <c r="V22" s="244"/>
      <c r="W22" s="245"/>
    </row>
    <row r="23" spans="1:23" ht="23.25" customHeight="1">
      <c r="A23" s="172"/>
      <c r="B23" s="249" t="str">
        <f>IF(A23="","",IF(COUNTIF($A$23:$A23,A23)&gt;=2,"番号が重複しています",VLOOKUP($A23,非表示にする_プルダウン用!N$13:R$41,2,FALSE)))</f>
        <v/>
      </c>
      <c r="C23" s="250"/>
      <c r="D23" s="250"/>
      <c r="E23" s="460"/>
      <c r="F23" s="197"/>
      <c r="G23" s="198"/>
      <c r="H23" s="201"/>
      <c r="I23" s="198"/>
      <c r="J23" s="502"/>
      <c r="K23" s="503"/>
      <c r="L23" s="503"/>
      <c r="M23" s="503"/>
      <c r="N23" s="463" t="s">
        <v>42</v>
      </c>
      <c r="O23" s="197"/>
      <c r="P23" s="198"/>
      <c r="Q23" s="147" t="s">
        <v>43</v>
      </c>
      <c r="R23" s="201"/>
      <c r="S23" s="198"/>
      <c r="T23" s="147" t="s">
        <v>43</v>
      </c>
      <c r="U23" s="201"/>
      <c r="V23" s="198"/>
      <c r="W23" s="144" t="s">
        <v>43</v>
      </c>
    </row>
    <row r="24" spans="1:23" ht="23.25" customHeight="1">
      <c r="A24" s="172"/>
      <c r="B24" s="251" t="str">
        <f>IF(A24="","",IF(COUNTIF($A$23:$A24,A24)&gt;=2,"番号が重複しています",VLOOKUP($A24,非表示にする_プルダウン用!N$13:R$41,2,FALSE)))</f>
        <v/>
      </c>
      <c r="C24" s="252"/>
      <c r="D24" s="252"/>
      <c r="E24" s="461"/>
      <c r="F24" s="197"/>
      <c r="G24" s="198"/>
      <c r="H24" s="201"/>
      <c r="I24" s="198"/>
      <c r="J24" s="502"/>
      <c r="K24" s="503"/>
      <c r="L24" s="503"/>
      <c r="M24" s="503"/>
      <c r="N24" s="463" t="s">
        <v>42</v>
      </c>
      <c r="O24" s="197"/>
      <c r="P24" s="198"/>
      <c r="Q24" s="147" t="s">
        <v>14</v>
      </c>
      <c r="R24" s="201"/>
      <c r="S24" s="198"/>
      <c r="T24" s="147" t="s">
        <v>43</v>
      </c>
      <c r="U24" s="201"/>
      <c r="V24" s="198"/>
      <c r="W24" s="144" t="s">
        <v>43</v>
      </c>
    </row>
    <row r="25" spans="1:23" ht="23.25" customHeight="1">
      <c r="A25" s="172"/>
      <c r="B25" s="249" t="str">
        <f>IF(A25="","",IF(COUNTIF($A$23:$A25,A25)&gt;=2,"番号が重複しています",VLOOKUP($A25,非表示にする_プルダウン用!N$13:R$41,2,FALSE)))</f>
        <v/>
      </c>
      <c r="C25" s="250"/>
      <c r="D25" s="250"/>
      <c r="E25" s="460"/>
      <c r="F25" s="197"/>
      <c r="G25" s="198"/>
      <c r="H25" s="201"/>
      <c r="I25" s="198"/>
      <c r="J25" s="502"/>
      <c r="K25" s="503"/>
      <c r="L25" s="503"/>
      <c r="M25" s="503"/>
      <c r="N25" s="463" t="s">
        <v>42</v>
      </c>
      <c r="O25" s="197"/>
      <c r="P25" s="198"/>
      <c r="Q25" s="147" t="s">
        <v>43</v>
      </c>
      <c r="R25" s="201"/>
      <c r="S25" s="198"/>
      <c r="T25" s="147" t="s">
        <v>43</v>
      </c>
      <c r="U25" s="201"/>
      <c r="V25" s="198"/>
      <c r="W25" s="144" t="s">
        <v>43</v>
      </c>
    </row>
    <row r="26" spans="1:23" ht="23.25" customHeight="1">
      <c r="A26" s="172"/>
      <c r="B26" s="249" t="str">
        <f>IF(A26="","",IF(COUNTIF($A$23:$A26,A26)&gt;=2,"番号が重複しています",VLOOKUP($A26,非表示にする_プルダウン用!N$13:R$41,2,FALSE)))</f>
        <v/>
      </c>
      <c r="C26" s="250"/>
      <c r="D26" s="250"/>
      <c r="E26" s="460"/>
      <c r="F26" s="197"/>
      <c r="G26" s="198"/>
      <c r="H26" s="201"/>
      <c r="I26" s="198"/>
      <c r="J26" s="502"/>
      <c r="K26" s="503"/>
      <c r="L26" s="503"/>
      <c r="M26" s="503"/>
      <c r="N26" s="463" t="s">
        <v>42</v>
      </c>
      <c r="O26" s="197"/>
      <c r="P26" s="198"/>
      <c r="Q26" s="147" t="s">
        <v>43</v>
      </c>
      <c r="R26" s="201"/>
      <c r="S26" s="198"/>
      <c r="T26" s="147" t="s">
        <v>43</v>
      </c>
      <c r="U26" s="201"/>
      <c r="V26" s="198"/>
      <c r="W26" s="144" t="s">
        <v>43</v>
      </c>
    </row>
    <row r="27" spans="1:23" ht="23.25" customHeight="1">
      <c r="A27" s="172"/>
      <c r="B27" s="249" t="str">
        <f>IF(A27="","",IF(COUNTIF($A$23:$A27,A27)&gt;=2,"番号が重複しています",VLOOKUP($A27,非表示にする_プルダウン用!N$13:R$41,2,FALSE)))</f>
        <v/>
      </c>
      <c r="C27" s="250"/>
      <c r="D27" s="250"/>
      <c r="E27" s="460"/>
      <c r="F27" s="197"/>
      <c r="G27" s="198"/>
      <c r="H27" s="201"/>
      <c r="I27" s="198"/>
      <c r="J27" s="502"/>
      <c r="K27" s="503"/>
      <c r="L27" s="503"/>
      <c r="M27" s="503"/>
      <c r="N27" s="463" t="s">
        <v>42</v>
      </c>
      <c r="O27" s="197"/>
      <c r="P27" s="198"/>
      <c r="Q27" s="147" t="s">
        <v>43</v>
      </c>
      <c r="R27" s="201"/>
      <c r="S27" s="198"/>
      <c r="T27" s="147" t="s">
        <v>43</v>
      </c>
      <c r="U27" s="201"/>
      <c r="V27" s="198"/>
      <c r="W27" s="144" t="s">
        <v>43</v>
      </c>
    </row>
    <row r="28" spans="1:23" ht="23.25" customHeight="1">
      <c r="A28" s="172"/>
      <c r="B28" s="249" t="str">
        <f>IF(A28="","",IF(COUNTIF($A$23:$A28,A28)&gt;=2,"番号が重複しています",VLOOKUP($A28,非表示にする_プルダウン用!N$13:R$41,2,FALSE)))</f>
        <v/>
      </c>
      <c r="C28" s="250"/>
      <c r="D28" s="250"/>
      <c r="E28" s="460"/>
      <c r="F28" s="197"/>
      <c r="G28" s="198"/>
      <c r="H28" s="201"/>
      <c r="I28" s="198"/>
      <c r="J28" s="502"/>
      <c r="K28" s="503"/>
      <c r="L28" s="503"/>
      <c r="M28" s="503"/>
      <c r="N28" s="463" t="s">
        <v>42</v>
      </c>
      <c r="O28" s="197"/>
      <c r="P28" s="198"/>
      <c r="Q28" s="147" t="s">
        <v>43</v>
      </c>
      <c r="R28" s="201"/>
      <c r="S28" s="198"/>
      <c r="T28" s="147" t="s">
        <v>43</v>
      </c>
      <c r="U28" s="201"/>
      <c r="V28" s="198"/>
      <c r="W28" s="144" t="s">
        <v>43</v>
      </c>
    </row>
    <row r="29" spans="1:23" ht="23.25" customHeight="1">
      <c r="A29" s="172"/>
      <c r="B29" s="249" t="str">
        <f>IF(A29="","",IF(COUNTIF($A$23:$A29,A29)&gt;=2,"番号が重複しています",VLOOKUP($A29,非表示にする_プルダウン用!N$13:R$41,2,FALSE)))</f>
        <v/>
      </c>
      <c r="C29" s="250"/>
      <c r="D29" s="250"/>
      <c r="E29" s="460"/>
      <c r="F29" s="197"/>
      <c r="G29" s="198"/>
      <c r="H29" s="201"/>
      <c r="I29" s="198"/>
      <c r="J29" s="502"/>
      <c r="K29" s="503"/>
      <c r="L29" s="503"/>
      <c r="M29" s="503"/>
      <c r="N29" s="463" t="s">
        <v>42</v>
      </c>
      <c r="O29" s="197"/>
      <c r="P29" s="198"/>
      <c r="Q29" s="147" t="s">
        <v>43</v>
      </c>
      <c r="R29" s="201"/>
      <c r="S29" s="198"/>
      <c r="T29" s="147" t="s">
        <v>43</v>
      </c>
      <c r="U29" s="201"/>
      <c r="V29" s="198"/>
      <c r="W29" s="144" t="s">
        <v>43</v>
      </c>
    </row>
    <row r="30" spans="1:23" ht="23.25" customHeight="1" thickBot="1">
      <c r="A30" s="173"/>
      <c r="B30" s="253" t="str">
        <f>IF(A30="","",IF(COUNTIF($A$23:$A30,A30)&gt;=2,"番号が重複しています",VLOOKUP($A30,非表示にする_プルダウン用!N$13:R$41,2,FALSE)))</f>
        <v/>
      </c>
      <c r="C30" s="254"/>
      <c r="D30" s="254"/>
      <c r="E30" s="462"/>
      <c r="F30" s="199"/>
      <c r="G30" s="200"/>
      <c r="H30" s="202"/>
      <c r="I30" s="200"/>
      <c r="J30" s="504"/>
      <c r="K30" s="505"/>
      <c r="L30" s="505"/>
      <c r="M30" s="505"/>
      <c r="N30" s="480" t="s">
        <v>42</v>
      </c>
      <c r="O30" s="199"/>
      <c r="P30" s="200"/>
      <c r="Q30" s="20" t="s">
        <v>43</v>
      </c>
      <c r="R30" s="202"/>
      <c r="S30" s="200"/>
      <c r="T30" s="20" t="s">
        <v>43</v>
      </c>
      <c r="U30" s="202"/>
      <c r="V30" s="200"/>
      <c r="W30" s="19" t="s">
        <v>43</v>
      </c>
    </row>
    <row r="31" spans="1:23" ht="37.5" customHeight="1">
      <c r="A31" s="194" t="s">
        <v>638</v>
      </c>
      <c r="B31" s="468"/>
      <c r="C31" s="468"/>
      <c r="D31" s="468"/>
      <c r="E31" s="468"/>
      <c r="F31" s="194"/>
      <c r="G31" s="194"/>
      <c r="H31" s="194"/>
      <c r="I31" s="194"/>
      <c r="J31" s="194"/>
      <c r="K31" s="194"/>
      <c r="L31" s="194"/>
      <c r="M31" s="194"/>
      <c r="N31" s="194"/>
      <c r="O31" s="468"/>
      <c r="P31" s="468"/>
      <c r="Q31" s="468"/>
      <c r="R31" s="468"/>
      <c r="S31" s="468"/>
      <c r="T31" s="468"/>
      <c r="U31" s="468"/>
      <c r="V31" s="468"/>
      <c r="W31" s="468"/>
    </row>
    <row r="32" spans="1:23" ht="35.25" customHeight="1">
      <c r="A32" s="194" t="s">
        <v>651</v>
      </c>
      <c r="B32" s="195"/>
      <c r="C32" s="195"/>
      <c r="D32" s="195"/>
      <c r="E32" s="195"/>
      <c r="F32" s="195"/>
      <c r="G32" s="195"/>
      <c r="H32" s="195"/>
      <c r="I32" s="195"/>
      <c r="J32" s="195"/>
      <c r="K32" s="195"/>
      <c r="L32" s="195"/>
      <c r="M32" s="195"/>
      <c r="N32" s="195"/>
      <c r="O32" s="195"/>
      <c r="P32" s="195"/>
      <c r="Q32" s="195"/>
      <c r="R32" s="195"/>
      <c r="S32" s="195"/>
      <c r="T32" s="195"/>
      <c r="U32" s="195"/>
      <c r="V32" s="195"/>
      <c r="W32" s="195"/>
    </row>
    <row r="33" spans="1:23" ht="24.75" customHeight="1">
      <c r="A33" s="196" t="s">
        <v>68</v>
      </c>
      <c r="B33" s="196"/>
      <c r="C33" s="196"/>
      <c r="D33" s="196"/>
      <c r="E33" s="196"/>
      <c r="F33" s="196"/>
      <c r="G33" s="196"/>
      <c r="H33" s="196"/>
      <c r="I33" s="196"/>
      <c r="J33" s="196"/>
      <c r="K33" s="196"/>
      <c r="L33" s="196"/>
      <c r="M33" s="196"/>
      <c r="N33" s="196"/>
      <c r="O33" s="196"/>
      <c r="P33" s="196"/>
      <c r="Q33" s="196"/>
      <c r="R33" s="196"/>
      <c r="S33" s="196"/>
      <c r="T33" s="196"/>
      <c r="U33" s="196"/>
      <c r="V33" s="196"/>
      <c r="W33" s="196"/>
    </row>
    <row r="34" spans="1:23" ht="66.75" customHeight="1">
      <c r="A34" s="192" t="s">
        <v>636</v>
      </c>
      <c r="B34" s="193"/>
      <c r="C34" s="193"/>
      <c r="D34" s="193"/>
      <c r="E34" s="193"/>
      <c r="F34" s="193"/>
      <c r="G34" s="193"/>
      <c r="H34" s="193"/>
      <c r="I34" s="193"/>
      <c r="J34" s="193"/>
      <c r="K34" s="193"/>
      <c r="L34" s="193"/>
      <c r="M34" s="193"/>
      <c r="N34" s="193"/>
      <c r="O34" s="193"/>
      <c r="P34" s="193"/>
      <c r="Q34" s="193"/>
      <c r="R34" s="193"/>
      <c r="S34" s="193"/>
      <c r="T34" s="193"/>
      <c r="U34" s="193"/>
      <c r="V34" s="193"/>
      <c r="W34" s="193"/>
    </row>
  </sheetData>
  <sheetProtection selectLockedCells="1"/>
  <mergeCells count="130">
    <mergeCell ref="B23:E23"/>
    <mergeCell ref="B24:E24"/>
    <mergeCell ref="B25:E25"/>
    <mergeCell ref="B26:E26"/>
    <mergeCell ref="B27:E27"/>
    <mergeCell ref="B28:E28"/>
    <mergeCell ref="B29:E29"/>
    <mergeCell ref="B30:E30"/>
    <mergeCell ref="J30:M30"/>
    <mergeCell ref="J28:M28"/>
    <mergeCell ref="J29:M29"/>
    <mergeCell ref="H28:I28"/>
    <mergeCell ref="H29:I29"/>
    <mergeCell ref="H30:I30"/>
    <mergeCell ref="G10:O10"/>
    <mergeCell ref="D11:E11"/>
    <mergeCell ref="D8:G8"/>
    <mergeCell ref="H8:J8"/>
    <mergeCell ref="O20:R20"/>
    <mergeCell ref="R22:T22"/>
    <mergeCell ref="R26:S26"/>
    <mergeCell ref="R27:S27"/>
    <mergeCell ref="D15:W15"/>
    <mergeCell ref="D16:W16"/>
    <mergeCell ref="D17:W17"/>
    <mergeCell ref="S20:V20"/>
    <mergeCell ref="U22:W22"/>
    <mergeCell ref="O22:Q22"/>
    <mergeCell ref="D18:W18"/>
    <mergeCell ref="D19:G19"/>
    <mergeCell ref="H19:J19"/>
    <mergeCell ref="K19:W19"/>
    <mergeCell ref="A21:E21"/>
    <mergeCell ref="F21:G22"/>
    <mergeCell ref="H21:I22"/>
    <mergeCell ref="H23:I23"/>
    <mergeCell ref="H24:I24"/>
    <mergeCell ref="H25:I25"/>
    <mergeCell ref="A14:W14"/>
    <mergeCell ref="S11:V11"/>
    <mergeCell ref="S12:V12"/>
    <mergeCell ref="F28:G28"/>
    <mergeCell ref="F29:G29"/>
    <mergeCell ref="F24:G24"/>
    <mergeCell ref="F25:G25"/>
    <mergeCell ref="F23:G23"/>
    <mergeCell ref="F26:G26"/>
    <mergeCell ref="F27:G27"/>
    <mergeCell ref="J22:N22"/>
    <mergeCell ref="J25:M25"/>
    <mergeCell ref="J23:M23"/>
    <mergeCell ref="R23:S23"/>
    <mergeCell ref="U23:V23"/>
    <mergeCell ref="H26:I26"/>
    <mergeCell ref="H27:I27"/>
    <mergeCell ref="J26:M26"/>
    <mergeCell ref="J27:M27"/>
    <mergeCell ref="O23:P23"/>
    <mergeCell ref="R28:S28"/>
    <mergeCell ref="R29:S29"/>
    <mergeCell ref="U24:V24"/>
    <mergeCell ref="U25:V25"/>
    <mergeCell ref="A6:C6"/>
    <mergeCell ref="A8:C8"/>
    <mergeCell ref="A9:C9"/>
    <mergeCell ref="A13:C13"/>
    <mergeCell ref="D9:G9"/>
    <mergeCell ref="D4:W4"/>
    <mergeCell ref="P11:R11"/>
    <mergeCell ref="P12:R12"/>
    <mergeCell ref="K9:N9"/>
    <mergeCell ref="H9:J9"/>
    <mergeCell ref="A5:C5"/>
    <mergeCell ref="A10:C10"/>
    <mergeCell ref="K13:N13"/>
    <mergeCell ref="A11:C12"/>
    <mergeCell ref="D5:W5"/>
    <mergeCell ref="D6:W6"/>
    <mergeCell ref="D7:W7"/>
    <mergeCell ref="D13:I13"/>
    <mergeCell ref="S13:W13"/>
    <mergeCell ref="K8:W8"/>
    <mergeCell ref="O9:R9"/>
    <mergeCell ref="S9:V9"/>
    <mergeCell ref="S10:V10"/>
    <mergeCell ref="D10:F10"/>
    <mergeCell ref="A3:C3"/>
    <mergeCell ref="D3:H3"/>
    <mergeCell ref="A31:W31"/>
    <mergeCell ref="A22:E22"/>
    <mergeCell ref="D12:E12"/>
    <mergeCell ref="M11:O11"/>
    <mergeCell ref="M12:O12"/>
    <mergeCell ref="P10:R10"/>
    <mergeCell ref="A15:C15"/>
    <mergeCell ref="A16:C16"/>
    <mergeCell ref="A17:C17"/>
    <mergeCell ref="O21:W21"/>
    <mergeCell ref="J21:N21"/>
    <mergeCell ref="H20:J20"/>
    <mergeCell ref="P13:R13"/>
    <mergeCell ref="A18:C18"/>
    <mergeCell ref="A19:C19"/>
    <mergeCell ref="A20:C20"/>
    <mergeCell ref="K20:N20"/>
    <mergeCell ref="D20:G20"/>
    <mergeCell ref="I3:K3"/>
    <mergeCell ref="L3:W3"/>
    <mergeCell ref="A4:C4"/>
    <mergeCell ref="A7:C7"/>
    <mergeCell ref="A34:W34"/>
    <mergeCell ref="A32:W32"/>
    <mergeCell ref="A33:W33"/>
    <mergeCell ref="O24:P24"/>
    <mergeCell ref="O25:P25"/>
    <mergeCell ref="O26:P26"/>
    <mergeCell ref="O27:P27"/>
    <mergeCell ref="O28:P28"/>
    <mergeCell ref="O29:P29"/>
    <mergeCell ref="O30:P30"/>
    <mergeCell ref="J24:M24"/>
    <mergeCell ref="R24:S24"/>
    <mergeCell ref="R25:S25"/>
    <mergeCell ref="F30:G30"/>
    <mergeCell ref="R30:S30"/>
    <mergeCell ref="U26:V26"/>
    <mergeCell ref="U27:V27"/>
    <mergeCell ref="U28:V28"/>
    <mergeCell ref="U29:V29"/>
    <mergeCell ref="U30:V30"/>
  </mergeCells>
  <phoneticPr fontId="1"/>
  <conditionalFormatting sqref="A23:A30">
    <cfRule type="expression" dxfId="37" priority="1" stopIfTrue="1">
      <formula>COUNTIF($A$23:$A$30,A23)&gt;1</formula>
    </cfRule>
  </conditionalFormatting>
  <dataValidations count="3">
    <dataValidation type="list" allowBlank="1" showInputMessage="1" showErrorMessage="1" sqref="F23:G30" xr:uid="{00000000-0002-0000-0100-000000000000}">
      <formula1>"特定,一般"</formula1>
    </dataValidation>
    <dataValidation type="list" allowBlank="1" showInputMessage="1" showErrorMessage="1" errorTitle="重複" error="番号が重複しています。" sqref="A23:A24" xr:uid="{00000000-0002-0000-0100-000001000000}">
      <formula1>"1,2,3,4,5,6,7,8,9,10,11,12,13,14,15,16,17,18,19,20,21,22,23,24,25,26,27,28,29"</formula1>
    </dataValidation>
    <dataValidation type="list" allowBlank="1" showInputMessage="1" showErrorMessage="1" sqref="D10:F10" xr:uid="{00000000-0002-0000-0100-000002000000}">
      <formula1>"2　準市内（本社が沖縄県外）,3　県内（本社が沖縄県外）,4　県外"</formula1>
    </dataValidation>
  </dataValidations>
  <printOptions horizontalCentered="1"/>
  <pageMargins left="0.39370078740157483" right="0.39370078740157483" top="0.39370078740157483" bottom="0.19685039370078741" header="0.19685039370078741" footer="0.19685039370078741"/>
  <pageSetup paperSize="9" scale="95"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非表示にする_プルダウン用!$J$2:$J$4</xm:f>
          </x14:formula1>
          <xm:sqref>L3:W3</xm:sqref>
        </x14:dataValidation>
        <x14:dataValidation type="list" allowBlank="1" showInputMessage="1" showErrorMessage="1" xr:uid="{00000000-0002-0000-0100-000004000000}">
          <x14:formula1>
            <xm:f>非表示にする_プルダウン用!$F$2:$F$49</xm:f>
          </x14:formula1>
          <xm:sqref>D13:I13</xm:sqref>
        </x14:dataValidation>
        <x14:dataValidation type="list" allowBlank="1" showInputMessage="1" showErrorMessage="1" xr:uid="{00000000-0002-0000-0100-000005000000}">
          <x14:formula1>
            <xm:f>非表示にする_プルダウン用!$J$12:$J$14</xm:f>
          </x14:formula1>
          <xm:sqref>S13:W13</xm:sqref>
        </x14:dataValidation>
        <x14:dataValidation type="list" allowBlank="1" showInputMessage="1" showErrorMessage="1" xr:uid="{00000000-0002-0000-0100-000006000000}">
          <x14:formula1>
            <xm:f>非表示にする_プルダウン用!$N$13:$N$41</xm:f>
          </x14:formula1>
          <xm:sqref>A25:A30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A34"/>
  <sheetViews>
    <sheetView topLeftCell="A12" zoomScaleNormal="100" workbookViewId="0">
      <selection activeCell="AB13" sqref="AB13"/>
    </sheetView>
  </sheetViews>
  <sheetFormatPr defaultColWidth="3.875" defaultRowHeight="23.25" customHeight="1"/>
  <cols>
    <col min="1" max="1" width="3.875" customWidth="1"/>
    <col min="4" max="5" width="4.875" customWidth="1"/>
  </cols>
  <sheetData>
    <row r="1" spans="1:27" ht="23.25" customHeight="1" thickBot="1">
      <c r="A1" s="2" t="s">
        <v>41</v>
      </c>
    </row>
    <row r="2" spans="1:27" ht="23.25" customHeight="1">
      <c r="A2" s="14" t="s">
        <v>639</v>
      </c>
      <c r="B2" s="1"/>
      <c r="C2" s="1"/>
      <c r="D2" s="1"/>
      <c r="E2" s="1"/>
      <c r="F2" s="1"/>
      <c r="G2" s="1"/>
      <c r="H2" s="1"/>
      <c r="I2" s="17"/>
      <c r="J2" s="17"/>
      <c r="K2" s="17"/>
      <c r="L2" s="17" t="s">
        <v>650</v>
      </c>
      <c r="M2" s="17"/>
      <c r="N2" s="17"/>
      <c r="O2" s="17"/>
      <c r="P2" s="17"/>
      <c r="Q2" s="17"/>
      <c r="R2" s="17"/>
      <c r="S2" s="17"/>
      <c r="T2" s="17"/>
      <c r="U2" s="17"/>
      <c r="V2" s="17"/>
      <c r="W2" s="18"/>
    </row>
    <row r="3" spans="1:27" ht="23.25" customHeight="1">
      <c r="A3" s="261" t="s">
        <v>100</v>
      </c>
      <c r="B3" s="262"/>
      <c r="C3" s="262"/>
      <c r="D3" s="263"/>
      <c r="E3" s="263"/>
      <c r="F3" s="263"/>
      <c r="G3" s="263"/>
      <c r="H3" s="263"/>
      <c r="I3" s="225" t="s">
        <v>108</v>
      </c>
      <c r="J3" s="225"/>
      <c r="K3" s="225"/>
      <c r="L3" s="255" t="s">
        <v>111</v>
      </c>
      <c r="M3" s="255"/>
      <c r="N3" s="255"/>
      <c r="O3" s="255"/>
      <c r="P3" s="255"/>
      <c r="Q3" s="255"/>
      <c r="R3" s="255"/>
      <c r="S3" s="255"/>
      <c r="T3" s="255"/>
      <c r="U3" s="255"/>
      <c r="V3" s="255"/>
      <c r="W3" s="256"/>
    </row>
    <row r="4" spans="1:27" ht="20.25" customHeight="1">
      <c r="A4" s="356" t="s">
        <v>1</v>
      </c>
      <c r="B4" s="326"/>
      <c r="C4" s="326"/>
      <c r="D4" s="357" t="s">
        <v>37</v>
      </c>
      <c r="E4" s="357"/>
      <c r="F4" s="357"/>
      <c r="G4" s="357"/>
      <c r="H4" s="357"/>
      <c r="I4" s="357"/>
      <c r="J4" s="357"/>
      <c r="K4" s="357"/>
      <c r="L4" s="357"/>
      <c r="M4" s="357"/>
      <c r="N4" s="357"/>
      <c r="O4" s="357"/>
      <c r="P4" s="357"/>
      <c r="Q4" s="357"/>
      <c r="R4" s="357"/>
      <c r="S4" s="357"/>
      <c r="T4" s="357"/>
      <c r="U4" s="357"/>
      <c r="V4" s="357"/>
      <c r="W4" s="358"/>
    </row>
    <row r="5" spans="1:27" ht="30" customHeight="1" thickBot="1">
      <c r="A5" s="359" t="s">
        <v>0</v>
      </c>
      <c r="B5" s="360"/>
      <c r="C5" s="360"/>
      <c r="D5" s="361" t="s">
        <v>47</v>
      </c>
      <c r="E5" s="361"/>
      <c r="F5" s="361"/>
      <c r="G5" s="361"/>
      <c r="H5" s="361"/>
      <c r="I5" s="361"/>
      <c r="J5" s="361"/>
      <c r="K5" s="361"/>
      <c r="L5" s="361"/>
      <c r="M5" s="361"/>
      <c r="N5" s="361"/>
      <c r="O5" s="361"/>
      <c r="P5" s="361"/>
      <c r="Q5" s="361"/>
      <c r="R5" s="361"/>
      <c r="S5" s="361"/>
      <c r="T5" s="361"/>
      <c r="U5" s="361"/>
      <c r="V5" s="361"/>
      <c r="W5" s="362"/>
    </row>
    <row r="6" spans="1:27" ht="20.25" customHeight="1" thickTop="1">
      <c r="A6" s="367" t="s">
        <v>1</v>
      </c>
      <c r="B6" s="368"/>
      <c r="C6" s="368"/>
      <c r="D6" s="369" t="s">
        <v>48</v>
      </c>
      <c r="E6" s="369"/>
      <c r="F6" s="369"/>
      <c r="G6" s="369"/>
      <c r="H6" s="369"/>
      <c r="I6" s="369"/>
      <c r="J6" s="369"/>
      <c r="K6" s="369"/>
      <c r="L6" s="369"/>
      <c r="M6" s="369"/>
      <c r="N6" s="369"/>
      <c r="O6" s="369"/>
      <c r="P6" s="369"/>
      <c r="Q6" s="369"/>
      <c r="R6" s="369"/>
      <c r="S6" s="369"/>
      <c r="T6" s="369"/>
      <c r="U6" s="369"/>
      <c r="V6" s="369"/>
      <c r="W6" s="370"/>
    </row>
    <row r="7" spans="1:27" ht="30" customHeight="1">
      <c r="A7" s="316" t="s">
        <v>15</v>
      </c>
      <c r="B7" s="317"/>
      <c r="C7" s="317"/>
      <c r="D7" s="371" t="s">
        <v>49</v>
      </c>
      <c r="E7" s="371"/>
      <c r="F7" s="371"/>
      <c r="G7" s="371"/>
      <c r="H7" s="371"/>
      <c r="I7" s="371"/>
      <c r="J7" s="371"/>
      <c r="K7" s="371"/>
      <c r="L7" s="371"/>
      <c r="M7" s="371"/>
      <c r="N7" s="371"/>
      <c r="O7" s="371"/>
      <c r="P7" s="371"/>
      <c r="Q7" s="371"/>
      <c r="R7" s="371"/>
      <c r="S7" s="371"/>
      <c r="T7" s="371"/>
      <c r="U7" s="371"/>
      <c r="V7" s="371"/>
      <c r="W7" s="372"/>
    </row>
    <row r="8" spans="1:27" ht="23.25" customHeight="1">
      <c r="A8" s="318" t="s">
        <v>2</v>
      </c>
      <c r="B8" s="319"/>
      <c r="C8" s="319"/>
      <c r="D8" s="363" t="s">
        <v>50</v>
      </c>
      <c r="E8" s="363"/>
      <c r="F8" s="363"/>
      <c r="G8" s="363"/>
      <c r="H8" s="319" t="s">
        <v>3</v>
      </c>
      <c r="I8" s="319"/>
      <c r="J8" s="319"/>
      <c r="K8" s="373" t="s">
        <v>635</v>
      </c>
      <c r="L8" s="373"/>
      <c r="M8" s="373"/>
      <c r="N8" s="373"/>
      <c r="O8" s="373"/>
      <c r="P8" s="373"/>
      <c r="Q8" s="373"/>
      <c r="R8" s="373"/>
      <c r="S8" s="373"/>
      <c r="T8" s="373"/>
      <c r="U8" s="373"/>
      <c r="V8" s="373"/>
      <c r="W8" s="374"/>
    </row>
    <row r="9" spans="1:27" ht="23.25" customHeight="1">
      <c r="A9" s="318" t="s">
        <v>4</v>
      </c>
      <c r="B9" s="319"/>
      <c r="C9" s="319"/>
      <c r="D9" s="363" t="s">
        <v>51</v>
      </c>
      <c r="E9" s="363"/>
      <c r="F9" s="363"/>
      <c r="G9" s="363"/>
      <c r="H9" s="319" t="s">
        <v>5</v>
      </c>
      <c r="I9" s="319"/>
      <c r="J9" s="319"/>
      <c r="K9" s="364" t="s">
        <v>51</v>
      </c>
      <c r="L9" s="365"/>
      <c r="M9" s="365"/>
      <c r="N9" s="366"/>
      <c r="O9" s="319" t="s">
        <v>13</v>
      </c>
      <c r="P9" s="319"/>
      <c r="Q9" s="319"/>
      <c r="R9" s="319"/>
      <c r="S9" s="343" t="s">
        <v>52</v>
      </c>
      <c r="T9" s="343"/>
      <c r="U9" s="343"/>
      <c r="V9" s="344"/>
      <c r="W9" s="168" t="s">
        <v>14</v>
      </c>
    </row>
    <row r="10" spans="1:27" ht="34.5" customHeight="1">
      <c r="A10" s="331" t="s">
        <v>6</v>
      </c>
      <c r="B10" s="332"/>
      <c r="C10" s="333"/>
      <c r="D10" s="345" t="s">
        <v>656</v>
      </c>
      <c r="E10" s="346"/>
      <c r="F10" s="347"/>
      <c r="G10" s="211" t="s">
        <v>60</v>
      </c>
      <c r="H10" s="212"/>
      <c r="I10" s="212"/>
      <c r="J10" s="212"/>
      <c r="K10" s="212"/>
      <c r="L10" s="212"/>
      <c r="M10" s="212"/>
      <c r="N10" s="212"/>
      <c r="O10" s="213"/>
      <c r="P10" s="239" t="s">
        <v>12</v>
      </c>
      <c r="Q10" s="341"/>
      <c r="R10" s="337"/>
      <c r="S10" s="338" t="s">
        <v>53</v>
      </c>
      <c r="T10" s="339"/>
      <c r="U10" s="339"/>
      <c r="V10" s="339"/>
      <c r="W10" s="169" t="s">
        <v>10</v>
      </c>
    </row>
    <row r="11" spans="1:27" ht="23.25" customHeight="1">
      <c r="A11" s="331" t="s">
        <v>11</v>
      </c>
      <c r="B11" s="332"/>
      <c r="C11" s="333"/>
      <c r="D11" s="239" t="s">
        <v>107</v>
      </c>
      <c r="E11" s="240"/>
      <c r="F11" s="23">
        <v>6</v>
      </c>
      <c r="G11" s="24" t="s">
        <v>61</v>
      </c>
      <c r="H11" s="23">
        <v>11</v>
      </c>
      <c r="I11" s="24" t="s">
        <v>62</v>
      </c>
      <c r="J11" s="23">
        <v>30</v>
      </c>
      <c r="K11" s="137" t="s">
        <v>63</v>
      </c>
      <c r="L11" s="138" t="s">
        <v>65</v>
      </c>
      <c r="M11" s="211" t="s">
        <v>64</v>
      </c>
      <c r="N11" s="212"/>
      <c r="O11" s="213"/>
      <c r="P11" s="239" t="s">
        <v>8</v>
      </c>
      <c r="Q11" s="341"/>
      <c r="R11" s="337"/>
      <c r="S11" s="264" t="s">
        <v>572</v>
      </c>
      <c r="T11" s="265"/>
      <c r="U11" s="265"/>
      <c r="V11" s="265"/>
      <c r="W11" s="170" t="s">
        <v>67</v>
      </c>
    </row>
    <row r="12" spans="1:27" ht="23.25" customHeight="1">
      <c r="A12" s="334"/>
      <c r="B12" s="335"/>
      <c r="C12" s="336"/>
      <c r="D12" s="209" t="s">
        <v>107</v>
      </c>
      <c r="E12" s="210"/>
      <c r="F12" s="23">
        <v>8</v>
      </c>
      <c r="G12" s="24" t="s">
        <v>61</v>
      </c>
      <c r="H12" s="23">
        <v>6</v>
      </c>
      <c r="I12" s="24" t="s">
        <v>62</v>
      </c>
      <c r="J12" s="23">
        <v>30</v>
      </c>
      <c r="K12" s="137" t="s">
        <v>63</v>
      </c>
      <c r="L12" s="139" t="s">
        <v>66</v>
      </c>
      <c r="M12" s="211" t="s">
        <v>106</v>
      </c>
      <c r="N12" s="212"/>
      <c r="O12" s="213"/>
      <c r="P12" s="337" t="s">
        <v>9</v>
      </c>
      <c r="Q12" s="319"/>
      <c r="R12" s="319"/>
      <c r="S12" s="266" t="s">
        <v>572</v>
      </c>
      <c r="T12" s="265"/>
      <c r="U12" s="265"/>
      <c r="V12" s="265"/>
      <c r="W12" s="170" t="s">
        <v>67</v>
      </c>
    </row>
    <row r="13" spans="1:27" ht="23.25" customHeight="1" thickBot="1">
      <c r="A13" s="340" t="s">
        <v>7</v>
      </c>
      <c r="B13" s="341"/>
      <c r="C13" s="337"/>
      <c r="D13" s="351" t="s">
        <v>571</v>
      </c>
      <c r="E13" s="352"/>
      <c r="F13" s="352"/>
      <c r="G13" s="352"/>
      <c r="H13" s="352"/>
      <c r="I13" s="352"/>
      <c r="J13" s="140" t="s">
        <v>34</v>
      </c>
      <c r="K13" s="342" t="s">
        <v>54</v>
      </c>
      <c r="L13" s="343"/>
      <c r="M13" s="343"/>
      <c r="N13" s="344"/>
      <c r="O13" s="141" t="s">
        <v>31</v>
      </c>
      <c r="P13" s="348" t="s">
        <v>104</v>
      </c>
      <c r="Q13" s="349"/>
      <c r="R13" s="350"/>
      <c r="S13" s="353" t="s">
        <v>289</v>
      </c>
      <c r="T13" s="354"/>
      <c r="U13" s="354"/>
      <c r="V13" s="354"/>
      <c r="W13" s="355"/>
    </row>
    <row r="14" spans="1:27" ht="23.25" customHeight="1">
      <c r="A14" s="234" t="s">
        <v>114</v>
      </c>
      <c r="B14" s="235"/>
      <c r="C14" s="235"/>
      <c r="D14" s="235"/>
      <c r="E14" s="235"/>
      <c r="F14" s="235"/>
      <c r="G14" s="235"/>
      <c r="H14" s="235"/>
      <c r="I14" s="235"/>
      <c r="J14" s="235"/>
      <c r="K14" s="235"/>
      <c r="L14" s="235"/>
      <c r="M14" s="235"/>
      <c r="N14" s="235"/>
      <c r="O14" s="235"/>
      <c r="P14" s="235"/>
      <c r="Q14" s="235"/>
      <c r="R14" s="235"/>
      <c r="S14" s="235"/>
      <c r="T14" s="235"/>
      <c r="U14" s="235"/>
      <c r="V14" s="235"/>
      <c r="W14" s="236"/>
      <c r="Z14" s="13"/>
      <c r="AA14" s="13"/>
    </row>
    <row r="15" spans="1:27" ht="20.25" customHeight="1">
      <c r="A15" s="325" t="s">
        <v>1</v>
      </c>
      <c r="B15" s="326"/>
      <c r="C15" s="326"/>
      <c r="D15" s="327"/>
      <c r="E15" s="327"/>
      <c r="F15" s="327"/>
      <c r="G15" s="327"/>
      <c r="H15" s="327"/>
      <c r="I15" s="327"/>
      <c r="J15" s="327"/>
      <c r="K15" s="327"/>
      <c r="L15" s="327"/>
      <c r="M15" s="327"/>
      <c r="N15" s="327"/>
      <c r="O15" s="327"/>
      <c r="P15" s="327"/>
      <c r="Q15" s="327"/>
      <c r="R15" s="327"/>
      <c r="S15" s="327"/>
      <c r="T15" s="327"/>
      <c r="U15" s="327"/>
      <c r="V15" s="327"/>
      <c r="W15" s="328"/>
    </row>
    <row r="16" spans="1:27" ht="30" customHeight="1">
      <c r="A16" s="218" t="s">
        <v>113</v>
      </c>
      <c r="B16" s="219"/>
      <c r="C16" s="219"/>
      <c r="D16" s="329"/>
      <c r="E16" s="329"/>
      <c r="F16" s="329"/>
      <c r="G16" s="329"/>
      <c r="H16" s="329"/>
      <c r="I16" s="329"/>
      <c r="J16" s="329"/>
      <c r="K16" s="329"/>
      <c r="L16" s="329"/>
      <c r="M16" s="329"/>
      <c r="N16" s="329"/>
      <c r="O16" s="329"/>
      <c r="P16" s="329"/>
      <c r="Q16" s="329"/>
      <c r="R16" s="329"/>
      <c r="S16" s="329"/>
      <c r="T16" s="329"/>
      <c r="U16" s="329"/>
      <c r="V16" s="329"/>
      <c r="W16" s="330"/>
    </row>
    <row r="17" spans="1:23" ht="20.25" customHeight="1">
      <c r="A17" s="325" t="s">
        <v>1</v>
      </c>
      <c r="B17" s="326"/>
      <c r="C17" s="326"/>
      <c r="D17" s="327"/>
      <c r="E17" s="327"/>
      <c r="F17" s="327"/>
      <c r="G17" s="327"/>
      <c r="H17" s="327"/>
      <c r="I17" s="327"/>
      <c r="J17" s="327"/>
      <c r="K17" s="327"/>
      <c r="L17" s="327"/>
      <c r="M17" s="327"/>
      <c r="N17" s="327"/>
      <c r="O17" s="327"/>
      <c r="P17" s="327"/>
      <c r="Q17" s="327"/>
      <c r="R17" s="327"/>
      <c r="S17" s="327"/>
      <c r="T17" s="327"/>
      <c r="U17" s="327"/>
      <c r="V17" s="327"/>
      <c r="W17" s="328"/>
    </row>
    <row r="18" spans="1:23" ht="39.75" customHeight="1">
      <c r="A18" s="316" t="s">
        <v>15</v>
      </c>
      <c r="B18" s="317"/>
      <c r="C18" s="317"/>
      <c r="D18" s="320"/>
      <c r="E18" s="321"/>
      <c r="F18" s="321"/>
      <c r="G18" s="321"/>
      <c r="H18" s="321"/>
      <c r="I18" s="321"/>
      <c r="J18" s="321"/>
      <c r="K18" s="321"/>
      <c r="L18" s="321"/>
      <c r="M18" s="321"/>
      <c r="N18" s="321"/>
      <c r="O18" s="321"/>
      <c r="P18" s="321"/>
      <c r="Q18" s="321"/>
      <c r="R18" s="321"/>
      <c r="S18" s="321"/>
      <c r="T18" s="321"/>
      <c r="U18" s="321"/>
      <c r="V18" s="321"/>
      <c r="W18" s="322"/>
    </row>
    <row r="19" spans="1:23" ht="28.5" customHeight="1">
      <c r="A19" s="318" t="s">
        <v>2</v>
      </c>
      <c r="B19" s="319"/>
      <c r="C19" s="319"/>
      <c r="D19" s="323"/>
      <c r="E19" s="323"/>
      <c r="F19" s="323"/>
      <c r="G19" s="323"/>
      <c r="H19" s="319" t="s">
        <v>46</v>
      </c>
      <c r="I19" s="319"/>
      <c r="J19" s="319"/>
      <c r="K19" s="323"/>
      <c r="L19" s="323"/>
      <c r="M19" s="323"/>
      <c r="N19" s="323"/>
      <c r="O19" s="323"/>
      <c r="P19" s="323"/>
      <c r="Q19" s="323"/>
      <c r="R19" s="323"/>
      <c r="S19" s="323"/>
      <c r="T19" s="323"/>
      <c r="U19" s="323"/>
      <c r="V19" s="323"/>
      <c r="W19" s="324"/>
    </row>
    <row r="20" spans="1:23" ht="28.5" customHeight="1" thickBot="1">
      <c r="A20" s="311" t="s">
        <v>4</v>
      </c>
      <c r="B20" s="312"/>
      <c r="C20" s="312"/>
      <c r="D20" s="313"/>
      <c r="E20" s="313"/>
      <c r="F20" s="313"/>
      <c r="G20" s="313"/>
      <c r="H20" s="312" t="s">
        <v>5</v>
      </c>
      <c r="I20" s="312"/>
      <c r="J20" s="312"/>
      <c r="K20" s="313"/>
      <c r="L20" s="313"/>
      <c r="M20" s="313"/>
      <c r="N20" s="313"/>
      <c r="O20" s="241" t="s">
        <v>59</v>
      </c>
      <c r="P20" s="242"/>
      <c r="Q20" s="242"/>
      <c r="R20" s="243"/>
      <c r="S20" s="314"/>
      <c r="T20" s="315"/>
      <c r="U20" s="315"/>
      <c r="V20" s="315"/>
      <c r="W20" s="171" t="s">
        <v>22</v>
      </c>
    </row>
    <row r="21" spans="1:23" ht="45" customHeight="1" thickTop="1">
      <c r="A21" s="292" t="s">
        <v>16</v>
      </c>
      <c r="B21" s="293"/>
      <c r="C21" s="293"/>
      <c r="D21" s="293"/>
      <c r="E21" s="293"/>
      <c r="F21" s="294" t="s">
        <v>21</v>
      </c>
      <c r="G21" s="295"/>
      <c r="H21" s="298" t="s">
        <v>29</v>
      </c>
      <c r="I21" s="295"/>
      <c r="J21" s="300" t="s">
        <v>35</v>
      </c>
      <c r="K21" s="301"/>
      <c r="L21" s="301"/>
      <c r="M21" s="301"/>
      <c r="N21" s="302"/>
      <c r="O21" s="303" t="s">
        <v>30</v>
      </c>
      <c r="P21" s="303"/>
      <c r="Q21" s="303"/>
      <c r="R21" s="303"/>
      <c r="S21" s="303"/>
      <c r="T21" s="303"/>
      <c r="U21" s="303"/>
      <c r="V21" s="303"/>
      <c r="W21" s="304"/>
    </row>
    <row r="22" spans="1:23" ht="30" customHeight="1">
      <c r="A22" s="267" t="s">
        <v>105</v>
      </c>
      <c r="B22" s="268"/>
      <c r="C22" s="268"/>
      <c r="D22" s="268"/>
      <c r="E22" s="268"/>
      <c r="F22" s="296"/>
      <c r="G22" s="297"/>
      <c r="H22" s="299"/>
      <c r="I22" s="297"/>
      <c r="J22" s="305" t="s">
        <v>36</v>
      </c>
      <c r="K22" s="306"/>
      <c r="L22" s="306"/>
      <c r="M22" s="306"/>
      <c r="N22" s="307"/>
      <c r="O22" s="308" t="s">
        <v>17</v>
      </c>
      <c r="P22" s="309"/>
      <c r="Q22" s="309"/>
      <c r="R22" s="309" t="s">
        <v>18</v>
      </c>
      <c r="S22" s="309"/>
      <c r="T22" s="309"/>
      <c r="U22" s="309" t="s">
        <v>19</v>
      </c>
      <c r="V22" s="309"/>
      <c r="W22" s="310"/>
    </row>
    <row r="23" spans="1:23" ht="23.25" customHeight="1">
      <c r="A23" s="269" t="s">
        <v>70</v>
      </c>
      <c r="B23" s="270"/>
      <c r="C23" s="270"/>
      <c r="D23" s="270"/>
      <c r="E23" s="270"/>
      <c r="F23" s="281" t="s">
        <v>99</v>
      </c>
      <c r="G23" s="282"/>
      <c r="H23" s="287" t="s">
        <v>55</v>
      </c>
      <c r="I23" s="282"/>
      <c r="J23" s="288" t="s">
        <v>56</v>
      </c>
      <c r="K23" s="289"/>
      <c r="L23" s="289"/>
      <c r="M23" s="289"/>
      <c r="N23" s="175" t="s">
        <v>42</v>
      </c>
      <c r="O23" s="290" t="s">
        <v>57</v>
      </c>
      <c r="P23" s="290"/>
      <c r="Q23" s="142" t="s">
        <v>43</v>
      </c>
      <c r="R23" s="291" t="s">
        <v>57</v>
      </c>
      <c r="S23" s="290"/>
      <c r="T23" s="142" t="s">
        <v>43</v>
      </c>
      <c r="U23" s="291" t="s">
        <v>57</v>
      </c>
      <c r="V23" s="290"/>
      <c r="W23" s="143" t="s">
        <v>43</v>
      </c>
    </row>
    <row r="24" spans="1:23" ht="23.25" customHeight="1">
      <c r="A24" s="257"/>
      <c r="B24" s="258"/>
      <c r="C24" s="258"/>
      <c r="D24" s="258"/>
      <c r="E24" s="258"/>
      <c r="F24" s="281"/>
      <c r="G24" s="282"/>
      <c r="H24" s="283"/>
      <c r="I24" s="284"/>
      <c r="J24" s="285"/>
      <c r="K24" s="286"/>
      <c r="L24" s="286"/>
      <c r="M24" s="286"/>
      <c r="N24" s="175" t="s">
        <v>42</v>
      </c>
      <c r="O24" s="271"/>
      <c r="P24" s="271"/>
      <c r="Q24" s="142" t="s">
        <v>43</v>
      </c>
      <c r="R24" s="272"/>
      <c r="S24" s="271"/>
      <c r="T24" s="142" t="s">
        <v>43</v>
      </c>
      <c r="U24" s="272"/>
      <c r="V24" s="271"/>
      <c r="W24" s="143" t="s">
        <v>43</v>
      </c>
    </row>
    <row r="25" spans="1:23" ht="23.25" customHeight="1">
      <c r="A25" s="257"/>
      <c r="B25" s="258"/>
      <c r="C25" s="258"/>
      <c r="D25" s="258"/>
      <c r="E25" s="258"/>
      <c r="F25" s="281"/>
      <c r="G25" s="282"/>
      <c r="H25" s="283"/>
      <c r="I25" s="284"/>
      <c r="J25" s="285"/>
      <c r="K25" s="286"/>
      <c r="L25" s="286"/>
      <c r="M25" s="286"/>
      <c r="N25" s="175" t="s">
        <v>42</v>
      </c>
      <c r="O25" s="271"/>
      <c r="P25" s="271"/>
      <c r="Q25" s="142" t="s">
        <v>43</v>
      </c>
      <c r="R25" s="272"/>
      <c r="S25" s="271"/>
      <c r="T25" s="142" t="s">
        <v>43</v>
      </c>
      <c r="U25" s="272"/>
      <c r="V25" s="271"/>
      <c r="W25" s="143" t="s">
        <v>43</v>
      </c>
    </row>
    <row r="26" spans="1:23" ht="23.25" customHeight="1">
      <c r="A26" s="257"/>
      <c r="B26" s="258"/>
      <c r="C26" s="258"/>
      <c r="D26" s="258"/>
      <c r="E26" s="258"/>
      <c r="F26" s="281"/>
      <c r="G26" s="282"/>
      <c r="H26" s="283"/>
      <c r="I26" s="284"/>
      <c r="J26" s="285"/>
      <c r="K26" s="286"/>
      <c r="L26" s="286"/>
      <c r="M26" s="286"/>
      <c r="N26" s="175" t="s">
        <v>42</v>
      </c>
      <c r="O26" s="271"/>
      <c r="P26" s="271"/>
      <c r="Q26" s="142" t="s">
        <v>43</v>
      </c>
      <c r="R26" s="272"/>
      <c r="S26" s="271"/>
      <c r="T26" s="142" t="s">
        <v>43</v>
      </c>
      <c r="U26" s="272"/>
      <c r="V26" s="271"/>
      <c r="W26" s="143" t="s">
        <v>43</v>
      </c>
    </row>
    <row r="27" spans="1:23" ht="23.25" customHeight="1">
      <c r="A27" s="257"/>
      <c r="B27" s="258"/>
      <c r="C27" s="258"/>
      <c r="D27" s="258"/>
      <c r="E27" s="258"/>
      <c r="F27" s="281"/>
      <c r="G27" s="282"/>
      <c r="H27" s="283"/>
      <c r="I27" s="284"/>
      <c r="J27" s="285"/>
      <c r="K27" s="286"/>
      <c r="L27" s="286"/>
      <c r="M27" s="286"/>
      <c r="N27" s="175" t="s">
        <v>42</v>
      </c>
      <c r="O27" s="271"/>
      <c r="P27" s="271"/>
      <c r="Q27" s="142" t="s">
        <v>43</v>
      </c>
      <c r="R27" s="272"/>
      <c r="S27" s="271"/>
      <c r="T27" s="142" t="s">
        <v>43</v>
      </c>
      <c r="U27" s="272"/>
      <c r="V27" s="271"/>
      <c r="W27" s="143" t="s">
        <v>43</v>
      </c>
    </row>
    <row r="28" spans="1:23" ht="23.25" customHeight="1">
      <c r="A28" s="257"/>
      <c r="B28" s="258"/>
      <c r="C28" s="258"/>
      <c r="D28" s="258"/>
      <c r="E28" s="258"/>
      <c r="F28" s="281"/>
      <c r="G28" s="282"/>
      <c r="H28" s="283"/>
      <c r="I28" s="284"/>
      <c r="J28" s="285"/>
      <c r="K28" s="286"/>
      <c r="L28" s="286"/>
      <c r="M28" s="286"/>
      <c r="N28" s="175" t="s">
        <v>42</v>
      </c>
      <c r="O28" s="271"/>
      <c r="P28" s="271"/>
      <c r="Q28" s="142" t="s">
        <v>43</v>
      </c>
      <c r="R28" s="272"/>
      <c r="S28" s="271"/>
      <c r="T28" s="142" t="s">
        <v>43</v>
      </c>
      <c r="U28" s="272"/>
      <c r="V28" s="271"/>
      <c r="W28" s="143" t="s">
        <v>43</v>
      </c>
    </row>
    <row r="29" spans="1:23" ht="23.25" customHeight="1">
      <c r="A29" s="257"/>
      <c r="B29" s="258"/>
      <c r="C29" s="258"/>
      <c r="D29" s="258"/>
      <c r="E29" s="258"/>
      <c r="F29" s="281"/>
      <c r="G29" s="282"/>
      <c r="H29" s="283"/>
      <c r="I29" s="284"/>
      <c r="J29" s="285"/>
      <c r="K29" s="286"/>
      <c r="L29" s="286"/>
      <c r="M29" s="286"/>
      <c r="N29" s="175" t="s">
        <v>42</v>
      </c>
      <c r="O29" s="271"/>
      <c r="P29" s="271"/>
      <c r="Q29" s="142" t="s">
        <v>43</v>
      </c>
      <c r="R29" s="272"/>
      <c r="S29" s="271"/>
      <c r="T29" s="142" t="s">
        <v>43</v>
      </c>
      <c r="U29" s="272"/>
      <c r="V29" s="271"/>
      <c r="W29" s="143" t="s">
        <v>43</v>
      </c>
    </row>
    <row r="30" spans="1:23" ht="23.25" customHeight="1" thickBot="1">
      <c r="A30" s="259"/>
      <c r="B30" s="260"/>
      <c r="C30" s="260"/>
      <c r="D30" s="260"/>
      <c r="E30" s="260"/>
      <c r="F30" s="277"/>
      <c r="G30" s="278"/>
      <c r="H30" s="279"/>
      <c r="I30" s="280"/>
      <c r="J30" s="273"/>
      <c r="K30" s="274"/>
      <c r="L30" s="274"/>
      <c r="M30" s="274"/>
      <c r="N30" s="176" t="s">
        <v>42</v>
      </c>
      <c r="O30" s="275"/>
      <c r="P30" s="275"/>
      <c r="Q30" s="21" t="s">
        <v>43</v>
      </c>
      <c r="R30" s="276"/>
      <c r="S30" s="275"/>
      <c r="T30" s="21" t="s">
        <v>43</v>
      </c>
      <c r="U30" s="276"/>
      <c r="V30" s="275"/>
      <c r="W30" s="22" t="s">
        <v>43</v>
      </c>
    </row>
    <row r="31" spans="1:23" ht="37.5" customHeight="1">
      <c r="A31" s="194" t="s">
        <v>638</v>
      </c>
      <c r="B31" s="206"/>
      <c r="C31" s="206"/>
      <c r="D31" s="206"/>
      <c r="E31" s="206"/>
      <c r="F31" s="194"/>
      <c r="G31" s="194"/>
      <c r="H31" s="194"/>
      <c r="I31" s="194"/>
      <c r="J31" s="194"/>
      <c r="K31" s="194"/>
      <c r="L31" s="194"/>
      <c r="M31" s="194"/>
      <c r="N31" s="194"/>
      <c r="O31" s="206"/>
      <c r="P31" s="206"/>
      <c r="Q31" s="206"/>
      <c r="R31" s="206"/>
      <c r="S31" s="206"/>
      <c r="T31" s="206"/>
      <c r="U31" s="206"/>
      <c r="V31" s="206"/>
      <c r="W31" s="206"/>
    </row>
    <row r="32" spans="1:23" ht="35.25" customHeight="1">
      <c r="A32" s="194" t="s">
        <v>651</v>
      </c>
      <c r="B32" s="195"/>
      <c r="C32" s="195"/>
      <c r="D32" s="195"/>
      <c r="E32" s="195"/>
      <c r="F32" s="195"/>
      <c r="G32" s="195"/>
      <c r="H32" s="195"/>
      <c r="I32" s="195"/>
      <c r="J32" s="195"/>
      <c r="K32" s="195"/>
      <c r="L32" s="195"/>
      <c r="M32" s="195"/>
      <c r="N32" s="195"/>
      <c r="O32" s="195"/>
      <c r="P32" s="195"/>
      <c r="Q32" s="195"/>
      <c r="R32" s="195"/>
      <c r="S32" s="195"/>
      <c r="T32" s="195"/>
      <c r="U32" s="195"/>
      <c r="V32" s="195"/>
      <c r="W32" s="195"/>
    </row>
    <row r="33" spans="1:23" ht="24.75" customHeight="1">
      <c r="A33" s="196" t="s">
        <v>68</v>
      </c>
      <c r="B33" s="196"/>
      <c r="C33" s="196"/>
      <c r="D33" s="196"/>
      <c r="E33" s="196"/>
      <c r="F33" s="196"/>
      <c r="G33" s="196"/>
      <c r="H33" s="196"/>
      <c r="I33" s="196"/>
      <c r="J33" s="196"/>
      <c r="K33" s="196"/>
      <c r="L33" s="196"/>
      <c r="M33" s="196"/>
      <c r="N33" s="196"/>
      <c r="O33" s="196"/>
      <c r="P33" s="196"/>
      <c r="Q33" s="196"/>
      <c r="R33" s="196"/>
      <c r="S33" s="196"/>
      <c r="T33" s="196"/>
      <c r="U33" s="196"/>
      <c r="V33" s="196"/>
      <c r="W33" s="196"/>
    </row>
    <row r="34" spans="1:23" ht="66.75" customHeight="1">
      <c r="A34" s="192" t="s">
        <v>636</v>
      </c>
      <c r="B34" s="193"/>
      <c r="C34" s="193"/>
      <c r="D34" s="193"/>
      <c r="E34" s="193"/>
      <c r="F34" s="193"/>
      <c r="G34" s="193"/>
      <c r="H34" s="193"/>
      <c r="I34" s="193"/>
      <c r="J34" s="193"/>
      <c r="K34" s="193"/>
      <c r="L34" s="193"/>
      <c r="M34" s="193"/>
      <c r="N34" s="193"/>
      <c r="O34" s="193"/>
      <c r="P34" s="193"/>
      <c r="Q34" s="193"/>
      <c r="R34" s="193"/>
      <c r="S34" s="193"/>
      <c r="T34" s="193"/>
      <c r="U34" s="193"/>
      <c r="V34" s="193"/>
      <c r="W34" s="193"/>
    </row>
  </sheetData>
  <mergeCells count="130">
    <mergeCell ref="A4:C4"/>
    <mergeCell ref="D4:W4"/>
    <mergeCell ref="A5:C5"/>
    <mergeCell ref="D5:W5"/>
    <mergeCell ref="A9:C9"/>
    <mergeCell ref="D9:G9"/>
    <mergeCell ref="H9:J9"/>
    <mergeCell ref="K9:N9"/>
    <mergeCell ref="O9:R9"/>
    <mergeCell ref="S9:V9"/>
    <mergeCell ref="A6:C6"/>
    <mergeCell ref="D6:W6"/>
    <mergeCell ref="A7:C7"/>
    <mergeCell ref="D7:W7"/>
    <mergeCell ref="A8:C8"/>
    <mergeCell ref="D8:G8"/>
    <mergeCell ref="H8:J8"/>
    <mergeCell ref="K8:W8"/>
    <mergeCell ref="A15:C15"/>
    <mergeCell ref="D15:W15"/>
    <mergeCell ref="A16:C16"/>
    <mergeCell ref="D16:W16"/>
    <mergeCell ref="A17:C17"/>
    <mergeCell ref="D17:W17"/>
    <mergeCell ref="A11:C12"/>
    <mergeCell ref="P12:R12"/>
    <mergeCell ref="S10:V10"/>
    <mergeCell ref="A13:C13"/>
    <mergeCell ref="K13:N13"/>
    <mergeCell ref="P11:R11"/>
    <mergeCell ref="A10:C10"/>
    <mergeCell ref="P10:R10"/>
    <mergeCell ref="D10:F10"/>
    <mergeCell ref="G10:O10"/>
    <mergeCell ref="D11:E11"/>
    <mergeCell ref="M11:O11"/>
    <mergeCell ref="D12:E12"/>
    <mergeCell ref="P13:R13"/>
    <mergeCell ref="D13:I13"/>
    <mergeCell ref="S13:W13"/>
    <mergeCell ref="A20:C20"/>
    <mergeCell ref="D20:G20"/>
    <mergeCell ref="H20:J20"/>
    <mergeCell ref="K20:N20"/>
    <mergeCell ref="O20:R20"/>
    <mergeCell ref="S20:V20"/>
    <mergeCell ref="A18:C18"/>
    <mergeCell ref="A19:C19"/>
    <mergeCell ref="D18:W18"/>
    <mergeCell ref="D19:G19"/>
    <mergeCell ref="H19:J19"/>
    <mergeCell ref="K19:W19"/>
    <mergeCell ref="A21:E21"/>
    <mergeCell ref="F21:G22"/>
    <mergeCell ref="H21:I22"/>
    <mergeCell ref="J21:N21"/>
    <mergeCell ref="O21:W21"/>
    <mergeCell ref="J22:N22"/>
    <mergeCell ref="O22:Q22"/>
    <mergeCell ref="R22:T22"/>
    <mergeCell ref="U22:W22"/>
    <mergeCell ref="O25:P25"/>
    <mergeCell ref="R25:S25"/>
    <mergeCell ref="U25:V25"/>
    <mergeCell ref="O23:P23"/>
    <mergeCell ref="R23:S23"/>
    <mergeCell ref="U23:V23"/>
    <mergeCell ref="J24:M24"/>
    <mergeCell ref="O24:P24"/>
    <mergeCell ref="R24:S24"/>
    <mergeCell ref="U24:V24"/>
    <mergeCell ref="F27:G27"/>
    <mergeCell ref="H27:I27"/>
    <mergeCell ref="F26:G26"/>
    <mergeCell ref="H26:I26"/>
    <mergeCell ref="F28:G28"/>
    <mergeCell ref="H28:I28"/>
    <mergeCell ref="J25:M25"/>
    <mergeCell ref="F23:G23"/>
    <mergeCell ref="H23:I23"/>
    <mergeCell ref="J23:M23"/>
    <mergeCell ref="F24:G24"/>
    <mergeCell ref="H24:I24"/>
    <mergeCell ref="F25:G25"/>
    <mergeCell ref="H25:I25"/>
    <mergeCell ref="O26:P26"/>
    <mergeCell ref="R26:S26"/>
    <mergeCell ref="U26:V26"/>
    <mergeCell ref="J27:M27"/>
    <mergeCell ref="O27:P27"/>
    <mergeCell ref="R27:S27"/>
    <mergeCell ref="U27:V27"/>
    <mergeCell ref="J26:M26"/>
    <mergeCell ref="J28:M28"/>
    <mergeCell ref="O28:P28"/>
    <mergeCell ref="R28:S28"/>
    <mergeCell ref="U28:V28"/>
    <mergeCell ref="O30:P30"/>
    <mergeCell ref="R30:S30"/>
    <mergeCell ref="U30:V30"/>
    <mergeCell ref="A31:W31"/>
    <mergeCell ref="F30:G30"/>
    <mergeCell ref="H30:I30"/>
    <mergeCell ref="F29:G29"/>
    <mergeCell ref="H29:I29"/>
    <mergeCell ref="J29:M29"/>
    <mergeCell ref="A34:W34"/>
    <mergeCell ref="I3:K3"/>
    <mergeCell ref="L3:W3"/>
    <mergeCell ref="A32:W32"/>
    <mergeCell ref="A33:W33"/>
    <mergeCell ref="A25:E25"/>
    <mergeCell ref="A26:E26"/>
    <mergeCell ref="A27:E27"/>
    <mergeCell ref="A28:E28"/>
    <mergeCell ref="A29:E29"/>
    <mergeCell ref="A30:E30"/>
    <mergeCell ref="A3:C3"/>
    <mergeCell ref="D3:H3"/>
    <mergeCell ref="S11:V11"/>
    <mergeCell ref="S12:V12"/>
    <mergeCell ref="A14:W14"/>
    <mergeCell ref="M12:O12"/>
    <mergeCell ref="A22:E22"/>
    <mergeCell ref="A23:E23"/>
    <mergeCell ref="A24:E24"/>
    <mergeCell ref="O29:P29"/>
    <mergeCell ref="R29:S29"/>
    <mergeCell ref="U29:V29"/>
    <mergeCell ref="J30:M30"/>
  </mergeCells>
  <phoneticPr fontId="1"/>
  <dataValidations count="2">
    <dataValidation type="list" allowBlank="1" showInputMessage="1" showErrorMessage="1" sqref="F23:G30" xr:uid="{00000000-0002-0000-0200-000000000000}">
      <formula1>"特定,一般"</formula1>
    </dataValidation>
    <dataValidation type="list" allowBlank="1" showInputMessage="1" showErrorMessage="1" sqref="D10:F10" xr:uid="{00000000-0002-0000-0200-000001000000}">
      <formula1>"1　市内,2　準市内（本社が沖縄県内）,3　県内（本社が沖縄県内）"</formula1>
    </dataValidation>
  </dataValidations>
  <printOptions horizontalCentered="1"/>
  <pageMargins left="0.39370078740157483" right="0.39370078740157483" top="0.39370078740157483" bottom="0.19685039370078741" header="0.19685039370078741" footer="0.19685039370078741"/>
  <pageSetup paperSize="9" scale="94"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非表示にする_プルダウン用!$A$2:$A$30</xm:f>
          </x14:formula1>
          <xm:sqref>A23:E23</xm:sqref>
        </x14:dataValidation>
        <x14:dataValidation type="list" allowBlank="1" showInputMessage="1" showErrorMessage="1" xr:uid="{00000000-0002-0000-0200-000003000000}">
          <x14:formula1>
            <xm:f>非表示にする_プルダウン用!$J$2:$J$4</xm:f>
          </x14:formula1>
          <xm:sqref>L3:W3</xm:sqref>
        </x14:dataValidation>
        <x14:dataValidation type="list" allowBlank="1" showInputMessage="1" showErrorMessage="1" xr:uid="{00000000-0002-0000-0200-000004000000}">
          <x14:formula1>
            <xm:f>非表示にする_プルダウン用!$J$12:$J$14</xm:f>
          </x14:formula1>
          <xm:sqref>S13:W13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99"/>
  <sheetViews>
    <sheetView showGridLines="0" showZeros="0" view="pageBreakPreview" topLeftCell="A198" zoomScaleNormal="80" zoomScaleSheetLayoutView="100" workbookViewId="0">
      <selection activeCell="F294" sqref="F294"/>
    </sheetView>
  </sheetViews>
  <sheetFormatPr defaultColWidth="3.875" defaultRowHeight="31.5" customHeight="1"/>
  <cols>
    <col min="1" max="1" width="3.875" style="45"/>
    <col min="2" max="2" width="7.5" style="45" customWidth="1"/>
    <col min="3" max="3" width="7.25" style="45" customWidth="1"/>
    <col min="4" max="4" width="9.125" style="57" customWidth="1"/>
    <col min="5" max="5" width="23.875" style="46" customWidth="1"/>
    <col min="6" max="6" width="64.375" style="46" customWidth="1"/>
    <col min="7" max="16384" width="3.875" style="3"/>
  </cols>
  <sheetData>
    <row r="1" spans="1:11" ht="31.5" customHeight="1" thickBot="1">
      <c r="A1" s="4" t="s">
        <v>634</v>
      </c>
      <c r="B1" s="44"/>
      <c r="C1" s="44"/>
      <c r="E1" s="59"/>
      <c r="K1"/>
    </row>
    <row r="2" spans="1:11" ht="21.75" customHeight="1" thickBot="1">
      <c r="A2" s="381" t="s">
        <v>25</v>
      </c>
      <c r="B2" s="382"/>
      <c r="C2" s="184"/>
      <c r="D2" s="185" t="s">
        <v>116</v>
      </c>
      <c r="E2" s="186" t="s">
        <v>26</v>
      </c>
      <c r="F2" s="187" t="s">
        <v>27</v>
      </c>
      <c r="K2"/>
    </row>
    <row r="3" spans="1:11" ht="21.75" customHeight="1">
      <c r="A3" s="375" t="s">
        <v>20</v>
      </c>
      <c r="B3" s="376"/>
      <c r="C3" s="376" t="s">
        <v>388</v>
      </c>
      <c r="D3" s="189">
        <v>111</v>
      </c>
      <c r="E3" s="190" t="str">
        <f>IFERROR(VLOOKUP($D3,建設工事資格区分コード表!$A:$D,4,FALSE),"")</f>
        <v>１級</v>
      </c>
      <c r="F3" s="191" t="str">
        <f>IFERROR(VLOOKUP($D3,建設工事資格区分コード表!$A:$F,6,FALSE),"")</f>
        <v>建設機械施工技士</v>
      </c>
      <c r="K3"/>
    </row>
    <row r="4" spans="1:11" ht="21.75" customHeight="1">
      <c r="A4" s="377"/>
      <c r="B4" s="378"/>
      <c r="C4" s="378"/>
      <c r="D4" s="178">
        <v>113</v>
      </c>
      <c r="E4" s="179" t="str">
        <f>IFERROR(VLOOKUP($D4,建設工事資格区分コード表!$A:$D,4,FALSE),"")</f>
        <v>１級</v>
      </c>
      <c r="F4" s="180" t="str">
        <f>IFERROR(VLOOKUP($D4,建設工事資格区分コード表!$A:$F,6,FALSE),"")</f>
        <v>土木施工管理技士</v>
      </c>
      <c r="K4"/>
    </row>
    <row r="5" spans="1:11" ht="21.75" customHeight="1">
      <c r="A5" s="377"/>
      <c r="B5" s="378"/>
      <c r="C5" s="378" t="s">
        <v>389</v>
      </c>
      <c r="D5" s="178">
        <v>212</v>
      </c>
      <c r="E5" s="179" t="str">
        <f>IFERROR(VLOOKUP($D5,建設工事資格区分コード表!$A:$D,4,FALSE),"")</f>
        <v>２級（第１種～第６種）</v>
      </c>
      <c r="F5" s="180" t="str">
        <f>IFERROR(VLOOKUP($D5,建設工事資格区分コード表!$A:$F,6,FALSE),"")</f>
        <v>建設機械施工技士</v>
      </c>
      <c r="K5"/>
    </row>
    <row r="6" spans="1:11" ht="21.75" customHeight="1">
      <c r="A6" s="377"/>
      <c r="B6" s="378"/>
      <c r="C6" s="378"/>
      <c r="D6" s="178">
        <v>214</v>
      </c>
      <c r="E6" s="179" t="str">
        <f>IFERROR(VLOOKUP($D6,建設工事資格区分コード表!$A:$D,4,FALSE),"")</f>
        <v>２級（土木）</v>
      </c>
      <c r="F6" s="180" t="str">
        <f>IFERROR(VLOOKUP($D6,建設工事資格区分コード表!$A:$F,6,FALSE),"")</f>
        <v>土木施工管理技士</v>
      </c>
      <c r="K6"/>
    </row>
    <row r="7" spans="1:11" ht="21.75" customHeight="1">
      <c r="A7" s="377"/>
      <c r="B7" s="378"/>
      <c r="C7" s="378" t="s">
        <v>387</v>
      </c>
      <c r="D7" s="178">
        <v>141</v>
      </c>
      <c r="E7" s="179">
        <f>IFERROR(VLOOKUP($D7,建設工事資格区分コード表!$A:$D,4,FALSE),"")</f>
        <v>0</v>
      </c>
      <c r="F7" s="180" t="str">
        <f>IFERROR(VLOOKUP($D7,建設工事資格区分コード表!$A:$F,6,FALSE),"")</f>
        <v>建設・総合（建設）</v>
      </c>
      <c r="K7"/>
    </row>
    <row r="8" spans="1:11" ht="21.75" customHeight="1">
      <c r="A8" s="377"/>
      <c r="B8" s="378"/>
      <c r="C8" s="378"/>
      <c r="D8" s="178">
        <v>142</v>
      </c>
      <c r="E8" s="179">
        <f>IFERROR(VLOOKUP($D8,建設工事資格区分コード表!$A:$D,4,FALSE),"")</f>
        <v>0</v>
      </c>
      <c r="F8" s="181" t="str">
        <f>IFERROR(VLOOKUP($D8,建設工事資格区分コード表!$A:$F,6,FALSE),"")</f>
        <v>建設「鋼構、コン」・総合（建設「鋼構、コン」）</v>
      </c>
      <c r="K8"/>
    </row>
    <row r="9" spans="1:11" ht="21.75" customHeight="1">
      <c r="A9" s="377"/>
      <c r="B9" s="378"/>
      <c r="C9" s="378"/>
      <c r="D9" s="178">
        <v>143</v>
      </c>
      <c r="E9" s="179"/>
      <c r="F9" s="181" t="str">
        <f>IFERROR(VLOOKUP($D9,建設工事資格区分コード表!$A:$F,6,FALSE),"")</f>
        <v>農業「農業土木」・総合（農業「農業土木」）</v>
      </c>
      <c r="K9"/>
    </row>
    <row r="10" spans="1:11" ht="21.75" customHeight="1">
      <c r="A10" s="377"/>
      <c r="B10" s="378"/>
      <c r="C10" s="378"/>
      <c r="D10" s="178">
        <v>149</v>
      </c>
      <c r="E10" s="179">
        <f>IFERROR(VLOOKUP($D10,建設工事資格区分コード表!$A:$D,4,FALSE),"")</f>
        <v>0</v>
      </c>
      <c r="F10" s="180" t="str">
        <f>IFERROR(VLOOKUP($D10,建設工事資格区分コード表!$A:$F,6,FALSE),"")</f>
        <v>水産「水産土木」・総合（水産「水産土木」）</v>
      </c>
      <c r="K10"/>
    </row>
    <row r="11" spans="1:11" ht="21.75" customHeight="1">
      <c r="A11" s="377"/>
      <c r="B11" s="378"/>
      <c r="C11" s="378"/>
      <c r="D11" s="178">
        <v>151</v>
      </c>
      <c r="E11" s="179">
        <f>IFERROR(VLOOKUP($D11,建設工事資格区分コード表!$A:$D,4,FALSE),"")</f>
        <v>0</v>
      </c>
      <c r="F11" s="180" t="str">
        <f>IFERROR(VLOOKUP($D11,建設工事資格区分コード表!$A:$F,6,FALSE),"")</f>
        <v>森林｢森林土木」・総合（森林「森林土木」）</v>
      </c>
      <c r="K11"/>
    </row>
    <row r="12" spans="1:11" ht="21.75" customHeight="1">
      <c r="A12" s="377"/>
      <c r="B12" s="378"/>
      <c r="C12" s="378"/>
      <c r="D12" s="178" t="s">
        <v>442</v>
      </c>
      <c r="E12" s="179" t="str">
        <f>IFERROR(VLOOKUP($D12,建設工事資格区分コード表!$A:$D,4,FALSE),"")</f>
        <v>土木</v>
      </c>
      <c r="F12" s="180" t="str">
        <f>IFERROR(VLOOKUP($D12,建設工事資格区分コード表!$A:$F,6,FALSE),"")</f>
        <v>建設業法第７条第２号イ　（指定卒＋実務経験）</v>
      </c>
      <c r="K12"/>
    </row>
    <row r="13" spans="1:11" ht="21.75" customHeight="1" thickBot="1">
      <c r="A13" s="379"/>
      <c r="B13" s="380"/>
      <c r="C13" s="380"/>
      <c r="D13" s="182" t="s">
        <v>504</v>
      </c>
      <c r="E13" s="60" t="str">
        <f>IFERROR(VLOOKUP($D13,建設工事資格区分コード表!$A:$D,4,FALSE),"")</f>
        <v>土木</v>
      </c>
      <c r="F13" s="183" t="str">
        <f>IFERROR(VLOOKUP($D13,建設工事資格区分コード表!$A:$F,6,FALSE),"")</f>
        <v>建設業法第７条第２号ロ　（10年の実務経験）</v>
      </c>
      <c r="K13"/>
    </row>
    <row r="14" spans="1:11" ht="21.75" customHeight="1">
      <c r="A14" s="375" t="s">
        <v>28</v>
      </c>
      <c r="B14" s="376"/>
      <c r="C14" s="376" t="s">
        <v>388</v>
      </c>
      <c r="D14" s="189">
        <v>120</v>
      </c>
      <c r="E14" s="190" t="str">
        <f>IFERROR(VLOOKUP($D14,建設工事資格区分コード表!$A:$D,4,FALSE),"")</f>
        <v>１級</v>
      </c>
      <c r="F14" s="191" t="str">
        <f>IFERROR(VLOOKUP($D14,建設工事資格区分コード表!$A:$F,6,FALSE),"")</f>
        <v>建築施工管理技士</v>
      </c>
      <c r="K14"/>
    </row>
    <row r="15" spans="1:11" ht="21.75" customHeight="1">
      <c r="A15" s="377"/>
      <c r="B15" s="378"/>
      <c r="C15" s="378"/>
      <c r="D15" s="178">
        <v>137</v>
      </c>
      <c r="E15" s="179" t="str">
        <f>IFERROR(VLOOKUP($D15,建設工事資格区分コード表!$A:$D,4,FALSE),"")</f>
        <v>１級</v>
      </c>
      <c r="F15" s="180" t="str">
        <f>IFERROR(VLOOKUP($D15,建設工事資格区分コード表!$A:$F,6,FALSE),"")</f>
        <v>建築士</v>
      </c>
      <c r="K15"/>
    </row>
    <row r="16" spans="1:11" ht="21.75" customHeight="1">
      <c r="A16" s="377"/>
      <c r="B16" s="378"/>
      <c r="C16" s="378" t="s">
        <v>389</v>
      </c>
      <c r="D16" s="178">
        <v>221</v>
      </c>
      <c r="E16" s="179" t="str">
        <f>IFERROR(VLOOKUP($D16,建設工事資格区分コード表!$A:$D,4,FALSE),"")</f>
        <v>２級（建築）</v>
      </c>
      <c r="F16" s="180" t="str">
        <f>IFERROR(VLOOKUP($D16,建設工事資格区分コード表!$A:$F,6,FALSE),"")</f>
        <v>建築施工管理技士</v>
      </c>
      <c r="K16"/>
    </row>
    <row r="17" spans="1:11" ht="21.75" customHeight="1">
      <c r="A17" s="377"/>
      <c r="B17" s="378"/>
      <c r="C17" s="378"/>
      <c r="D17" s="178">
        <v>238</v>
      </c>
      <c r="E17" s="179" t="str">
        <f>IFERROR(VLOOKUP($D17,建設工事資格区分コード表!$A:$D,4,FALSE),"")</f>
        <v>２級</v>
      </c>
      <c r="F17" s="180" t="str">
        <f>IFERROR(VLOOKUP($D17,建設工事資格区分コード表!$A:$F,6,FALSE),"")</f>
        <v>建築士</v>
      </c>
      <c r="K17"/>
    </row>
    <row r="18" spans="1:11" ht="21.75" customHeight="1">
      <c r="A18" s="377"/>
      <c r="B18" s="378"/>
      <c r="C18" s="378" t="s">
        <v>390</v>
      </c>
      <c r="D18" s="178" t="s">
        <v>444</v>
      </c>
      <c r="E18" s="179" t="str">
        <f>IFERROR(VLOOKUP($D18,建設工事資格区分コード表!$A:$D,4,FALSE),"")</f>
        <v>建築</v>
      </c>
      <c r="F18" s="180" t="s">
        <v>648</v>
      </c>
      <c r="K18"/>
    </row>
    <row r="19" spans="1:11" ht="21.75" customHeight="1" thickBot="1">
      <c r="A19" s="379"/>
      <c r="B19" s="380"/>
      <c r="C19" s="380"/>
      <c r="D19" s="182" t="s">
        <v>562</v>
      </c>
      <c r="E19" s="60" t="str">
        <f>IFERROR(VLOOKUP($D19,建設工事資格区分コード表!$A:$D,4,FALSE),"")</f>
        <v>建築</v>
      </c>
      <c r="F19" s="183" t="s">
        <v>649</v>
      </c>
      <c r="K19"/>
    </row>
    <row r="20" spans="1:11" ht="21.75" customHeight="1">
      <c r="A20" s="375" t="s">
        <v>212</v>
      </c>
      <c r="B20" s="376"/>
      <c r="C20" s="376" t="s">
        <v>388</v>
      </c>
      <c r="D20" s="189">
        <v>120</v>
      </c>
      <c r="E20" s="190" t="str">
        <f>IFERROR(VLOOKUP($D20,建設工事資格区分コード表!$A:$D,4,FALSE),"")</f>
        <v>１級</v>
      </c>
      <c r="F20" s="191" t="str">
        <f>IFERROR(VLOOKUP($D20,建設工事資格区分コード表!$A:$F,6,FALSE),"")</f>
        <v>建築施工管理技士</v>
      </c>
      <c r="K20"/>
    </row>
    <row r="21" spans="1:11" ht="21.75" customHeight="1">
      <c r="A21" s="377"/>
      <c r="B21" s="378"/>
      <c r="C21" s="378"/>
      <c r="D21" s="178">
        <v>137</v>
      </c>
      <c r="E21" s="179" t="str">
        <f>IFERROR(VLOOKUP($D21,建設工事資格区分コード表!$A:$D,4,FALSE),"")</f>
        <v>１級</v>
      </c>
      <c r="F21" s="180" t="str">
        <f>IFERROR(VLOOKUP($D21,建設工事資格区分コード表!$A:$F,6,FALSE),"")</f>
        <v>建築士</v>
      </c>
      <c r="K21"/>
    </row>
    <row r="22" spans="1:11" ht="21.75" customHeight="1">
      <c r="A22" s="377"/>
      <c r="B22" s="378"/>
      <c r="C22" s="378" t="s">
        <v>389</v>
      </c>
      <c r="D22" s="178">
        <v>222</v>
      </c>
      <c r="E22" s="179" t="str">
        <f>IFERROR(VLOOKUP($D22,建設工事資格区分コード表!$A:$D,4,FALSE),"")</f>
        <v>２級（躯体）</v>
      </c>
      <c r="F22" s="180" t="str">
        <f>IFERROR(VLOOKUP($D22,建設工事資格区分コード表!$A:$F,6,FALSE),"")</f>
        <v>建築施工管理技士</v>
      </c>
      <c r="K22"/>
    </row>
    <row r="23" spans="1:11" ht="21.75" customHeight="1">
      <c r="A23" s="377"/>
      <c r="B23" s="378"/>
      <c r="C23" s="378"/>
      <c r="D23" s="178">
        <v>223</v>
      </c>
      <c r="E23" s="179" t="str">
        <f>IFERROR(VLOOKUP($D23,建設工事資格区分コード表!$A:$D,4,FALSE),"")</f>
        <v>２級（仕上げ）</v>
      </c>
      <c r="F23" s="180" t="str">
        <f>IFERROR(VLOOKUP($D23,建設工事資格区分コード表!$A:$F,6,FALSE),"")</f>
        <v>建築施工管理技士</v>
      </c>
      <c r="K23"/>
    </row>
    <row r="24" spans="1:11" ht="21.75" customHeight="1">
      <c r="A24" s="377"/>
      <c r="B24" s="378"/>
      <c r="C24" s="378"/>
      <c r="D24" s="178">
        <v>238</v>
      </c>
      <c r="E24" s="179" t="str">
        <f>IFERROR(VLOOKUP($D24,建設工事資格区分コード表!$A:$D,4,FALSE),"")</f>
        <v>２級</v>
      </c>
      <c r="F24" s="180" t="str">
        <f>IFERROR(VLOOKUP($D24,建設工事資格区分コード表!$A:$F,6,FALSE),"")</f>
        <v>建築士</v>
      </c>
      <c r="K24"/>
    </row>
    <row r="25" spans="1:11" ht="21.75" customHeight="1">
      <c r="A25" s="377"/>
      <c r="B25" s="378"/>
      <c r="C25" s="378"/>
      <c r="D25" s="178">
        <v>239</v>
      </c>
      <c r="E25" s="179" t="str">
        <f>IFERROR(VLOOKUP($D25,建設工事資格区分コード表!$A:$D,4,FALSE),"")</f>
        <v>木造</v>
      </c>
      <c r="F25" s="180" t="str">
        <f>IFERROR(VLOOKUP($D25,建設工事資格区分コード表!$A:$F,6,FALSE),"")</f>
        <v>建築士</v>
      </c>
      <c r="K25"/>
    </row>
    <row r="26" spans="1:11" ht="21.75" customHeight="1">
      <c r="A26" s="377"/>
      <c r="B26" s="378"/>
      <c r="C26" s="378" t="s">
        <v>387</v>
      </c>
      <c r="D26" s="178">
        <v>171</v>
      </c>
      <c r="E26" s="179" t="str">
        <f>IFERROR(VLOOKUP($D26,建設工事資格区分コード表!$A:$D,4,FALSE),"")</f>
        <v>１級</v>
      </c>
      <c r="F26" s="180" t="str">
        <f>IFERROR(VLOOKUP($D26,建設工事資格区分コード表!$A:$F,6,FALSE),"")</f>
        <v>建築大工</v>
      </c>
      <c r="K26"/>
    </row>
    <row r="27" spans="1:11" ht="21.75" customHeight="1">
      <c r="A27" s="377"/>
      <c r="B27" s="378"/>
      <c r="C27" s="378"/>
      <c r="D27" s="178">
        <v>271</v>
      </c>
      <c r="E27" s="179" t="str">
        <f>IFERROR(VLOOKUP($D27,建設工事資格区分コード表!$A:$D,4,FALSE),"")</f>
        <v>２級 （３年以上経験）</v>
      </c>
      <c r="F27" s="180" t="str">
        <f>IFERROR(VLOOKUP($D27,建設工事資格区分コード表!$A:$F,6,FALSE),"")</f>
        <v>建築大工</v>
      </c>
      <c r="K27"/>
    </row>
    <row r="28" spans="1:11" ht="21.75" customHeight="1">
      <c r="A28" s="377"/>
      <c r="B28" s="378"/>
      <c r="C28" s="378"/>
      <c r="D28" s="178">
        <v>164</v>
      </c>
      <c r="E28" s="179" t="str">
        <f>IFERROR(VLOOKUP($D28,建設工事資格区分コード表!$A:$D,4,FALSE),"")</f>
        <v>１級</v>
      </c>
      <c r="F28" s="180" t="str">
        <f>IFERROR(VLOOKUP($D28,建設工事資格区分コード表!$A:$F,6,FALSE),"")</f>
        <v>型枠施工</v>
      </c>
      <c r="K28"/>
    </row>
    <row r="29" spans="1:11" ht="21.75" customHeight="1">
      <c r="A29" s="377"/>
      <c r="B29" s="378"/>
      <c r="C29" s="378"/>
      <c r="D29" s="178">
        <v>264</v>
      </c>
      <c r="E29" s="179" t="str">
        <f>IFERROR(VLOOKUP($D29,建設工事資格区分コード表!$A:$D,4,FALSE),"")</f>
        <v>２級 （３年以上経験）</v>
      </c>
      <c r="F29" s="180" t="str">
        <f>IFERROR(VLOOKUP($D29,建設工事資格区分コード表!$A:$F,6,FALSE),"")</f>
        <v>型枠施工</v>
      </c>
      <c r="K29"/>
    </row>
    <row r="30" spans="1:11" ht="21.75" customHeight="1">
      <c r="A30" s="377"/>
      <c r="B30" s="378"/>
      <c r="C30" s="378"/>
      <c r="D30" s="178" t="s">
        <v>392</v>
      </c>
      <c r="E30" s="179" t="str">
        <f>IFERROR(VLOOKUP($D30,建設工事資格区分コード表!$A:$D,4,FALSE),"")</f>
        <v>大工</v>
      </c>
      <c r="F30" s="180" t="str">
        <f>IFERROR(VLOOKUP($D30,建設工事資格区分コード表!$A:$F,6,FALSE),"")</f>
        <v>基幹技能者</v>
      </c>
      <c r="K30"/>
    </row>
    <row r="31" spans="1:11" ht="21.75" customHeight="1">
      <c r="A31" s="377"/>
      <c r="B31" s="378"/>
      <c r="C31" s="378"/>
      <c r="D31" s="178" t="s">
        <v>445</v>
      </c>
      <c r="E31" s="179" t="str">
        <f>IFERROR(VLOOKUP($D31,建設工事資格区分コード表!$A:$D,4,FALSE),"")</f>
        <v>大工</v>
      </c>
      <c r="F31" s="180" t="s">
        <v>648</v>
      </c>
      <c r="K31"/>
    </row>
    <row r="32" spans="1:11" ht="21.75" customHeight="1" thickBot="1">
      <c r="A32" s="379"/>
      <c r="B32" s="380"/>
      <c r="C32" s="380"/>
      <c r="D32" s="182" t="s">
        <v>561</v>
      </c>
      <c r="E32" s="60" t="str">
        <f>IFERROR(VLOOKUP($D32,建設工事資格区分コード表!$A:$D,4,FALSE),"")</f>
        <v>大工</v>
      </c>
      <c r="F32" s="183" t="s">
        <v>649</v>
      </c>
      <c r="K32"/>
    </row>
    <row r="33" spans="1:11" ht="21.75" customHeight="1">
      <c r="A33" s="375" t="s">
        <v>213</v>
      </c>
      <c r="B33" s="376"/>
      <c r="C33" s="188" t="s">
        <v>388</v>
      </c>
      <c r="D33" s="189">
        <v>120</v>
      </c>
      <c r="E33" s="190" t="str">
        <f>IFERROR(VLOOKUP($D33,建設工事資格区分コード表!$A:$D,4,FALSE),"")</f>
        <v>１級</v>
      </c>
      <c r="F33" s="191" t="str">
        <f>IFERROR(VLOOKUP($D33,建設工事資格区分コード表!$A:$F,6,FALSE),"")</f>
        <v>建築施工管理技士</v>
      </c>
      <c r="K33"/>
    </row>
    <row r="34" spans="1:11" ht="21.75" customHeight="1">
      <c r="A34" s="377"/>
      <c r="B34" s="378"/>
      <c r="C34" s="177" t="s">
        <v>389</v>
      </c>
      <c r="D34" s="178">
        <v>223</v>
      </c>
      <c r="E34" s="179" t="str">
        <f>IFERROR(VLOOKUP($D34,建設工事資格区分コード表!$A:$D,4,FALSE),"")</f>
        <v>２級（仕上げ）</v>
      </c>
      <c r="F34" s="180" t="str">
        <f>IFERROR(VLOOKUP($D34,建設工事資格区分コード表!$A:$F,6,FALSE),"")</f>
        <v>建築施工管理技士</v>
      </c>
      <c r="K34"/>
    </row>
    <row r="35" spans="1:11" ht="21.75" customHeight="1">
      <c r="A35" s="377"/>
      <c r="B35" s="378"/>
      <c r="C35" s="378" t="s">
        <v>387</v>
      </c>
      <c r="D35" s="178">
        <v>172</v>
      </c>
      <c r="E35" s="179" t="str">
        <f>IFERROR(VLOOKUP($D35,建設工事資格区分コード表!$A:$D,4,FALSE),"")</f>
        <v>１級</v>
      </c>
      <c r="F35" s="180" t="str">
        <f>IFERROR(VLOOKUP($D35,建設工事資格区分コード表!$A:$F,6,FALSE),"")</f>
        <v>左官</v>
      </c>
      <c r="K35"/>
    </row>
    <row r="36" spans="1:11" ht="21.75" customHeight="1">
      <c r="A36" s="377"/>
      <c r="B36" s="378"/>
      <c r="C36" s="378"/>
      <c r="D36" s="178">
        <v>272</v>
      </c>
      <c r="E36" s="179" t="str">
        <f>IFERROR(VLOOKUP($D36,建設工事資格区分コード表!$A:$D,4,FALSE),"")</f>
        <v>２級 （３年以上経験）</v>
      </c>
      <c r="F36" s="180" t="str">
        <f>IFERROR(VLOOKUP($D36,建設工事資格区分コード表!$A:$F,6,FALSE),"")</f>
        <v>左官</v>
      </c>
      <c r="K36"/>
    </row>
    <row r="37" spans="1:11" ht="21.75" customHeight="1">
      <c r="A37" s="377"/>
      <c r="B37" s="378"/>
      <c r="C37" s="378"/>
      <c r="D37" s="178" t="s">
        <v>393</v>
      </c>
      <c r="E37" s="179" t="str">
        <f>IFERROR(VLOOKUP($D37,建設工事資格区分コード表!$A:$D,4,FALSE),"")</f>
        <v>左官</v>
      </c>
      <c r="F37" s="180" t="str">
        <f>IFERROR(VLOOKUP($D37,建設工事資格区分コード表!$A:$F,6,FALSE),"")</f>
        <v>基幹技能者</v>
      </c>
      <c r="K37"/>
    </row>
    <row r="38" spans="1:11" ht="21.75" customHeight="1">
      <c r="A38" s="377"/>
      <c r="B38" s="378"/>
      <c r="C38" s="378"/>
      <c r="D38" s="178" t="s">
        <v>479</v>
      </c>
      <c r="E38" s="179" t="str">
        <f>IFERROR(VLOOKUP($D38,建設工事資格区分コード表!$A:$D,4,FALSE),"")</f>
        <v>左官</v>
      </c>
      <c r="F38" s="180" t="s">
        <v>648</v>
      </c>
      <c r="K38"/>
    </row>
    <row r="39" spans="1:11" ht="21.75" customHeight="1" thickBot="1">
      <c r="A39" s="379"/>
      <c r="B39" s="380"/>
      <c r="C39" s="380"/>
      <c r="D39" s="182" t="s">
        <v>560</v>
      </c>
      <c r="E39" s="60" t="str">
        <f>IFERROR(VLOOKUP($D39,建設工事資格区分コード表!$A:$D,4,FALSE),"")</f>
        <v>左官</v>
      </c>
      <c r="F39" s="183" t="s">
        <v>649</v>
      </c>
      <c r="K39"/>
    </row>
    <row r="40" spans="1:11" ht="21.75" customHeight="1">
      <c r="A40" s="375" t="s">
        <v>214</v>
      </c>
      <c r="B40" s="376"/>
      <c r="C40" s="376" t="s">
        <v>388</v>
      </c>
      <c r="D40" s="189">
        <v>111</v>
      </c>
      <c r="E40" s="190" t="str">
        <f>IFERROR(VLOOKUP($D40,建設工事資格区分コード表!$A:$D,4,FALSE),"")</f>
        <v>１級</v>
      </c>
      <c r="F40" s="191" t="str">
        <f>IFERROR(VLOOKUP($D40,建設工事資格区分コード表!$A:$F,6,FALSE),"")</f>
        <v>建設機械施工技士</v>
      </c>
      <c r="K40"/>
    </row>
    <row r="41" spans="1:11" ht="21.75" customHeight="1">
      <c r="A41" s="377"/>
      <c r="B41" s="378"/>
      <c r="C41" s="378"/>
      <c r="D41" s="178">
        <v>113</v>
      </c>
      <c r="E41" s="179" t="str">
        <f>IFERROR(VLOOKUP($D41,建設工事資格区分コード表!$A:$D,4,FALSE),"")</f>
        <v>１級</v>
      </c>
      <c r="F41" s="180" t="str">
        <f>IFERROR(VLOOKUP($D41,建設工事資格区分コード表!$A:$F,6,FALSE),"")</f>
        <v>土木施工管理技士</v>
      </c>
    </row>
    <row r="42" spans="1:11" ht="21.75" customHeight="1">
      <c r="A42" s="377"/>
      <c r="B42" s="378"/>
      <c r="C42" s="378"/>
      <c r="D42" s="178">
        <v>120</v>
      </c>
      <c r="E42" s="179" t="str">
        <f>IFERROR(VLOOKUP($D42,建設工事資格区分コード表!$A:$D,4,FALSE),"")</f>
        <v>１級</v>
      </c>
      <c r="F42" s="180" t="str">
        <f>IFERROR(VLOOKUP($D42,建設工事資格区分コード表!$A:$F,6,FALSE),"")</f>
        <v>建築施工管理技士</v>
      </c>
    </row>
    <row r="43" spans="1:11" ht="21.75" customHeight="1">
      <c r="A43" s="377"/>
      <c r="B43" s="378"/>
      <c r="C43" s="378" t="s">
        <v>389</v>
      </c>
      <c r="D43" s="178">
        <v>212</v>
      </c>
      <c r="E43" s="179" t="str">
        <f>IFERROR(VLOOKUP($D43,建設工事資格区分コード表!$A:$D,4,FALSE),"")</f>
        <v>２級（第１種～第６種）</v>
      </c>
      <c r="F43" s="180" t="str">
        <f>IFERROR(VLOOKUP($D43,建設工事資格区分コード表!$A:$F,6,FALSE),"")</f>
        <v>建設機械施工技士</v>
      </c>
    </row>
    <row r="44" spans="1:11" ht="21.75" customHeight="1">
      <c r="A44" s="377"/>
      <c r="B44" s="378"/>
      <c r="C44" s="378"/>
      <c r="D44" s="178">
        <v>214</v>
      </c>
      <c r="E44" s="179" t="str">
        <f>IFERROR(VLOOKUP($D44,建設工事資格区分コード表!$A:$D,4,FALSE),"")</f>
        <v>２級（土木）</v>
      </c>
      <c r="F44" s="180" t="str">
        <f>IFERROR(VLOOKUP($D44,建設工事資格区分コード表!$A:$F,6,FALSE),"")</f>
        <v>土木施工管理技士</v>
      </c>
    </row>
    <row r="45" spans="1:11" ht="21.75" customHeight="1">
      <c r="A45" s="377"/>
      <c r="B45" s="378"/>
      <c r="C45" s="378"/>
      <c r="D45" s="178">
        <v>216</v>
      </c>
      <c r="E45" s="179" t="str">
        <f>IFERROR(VLOOKUP($D45,建設工事資格区分コード表!$A:$D,4,FALSE),"")</f>
        <v>２級（薬液注入）</v>
      </c>
      <c r="F45" s="180" t="str">
        <f>IFERROR(VLOOKUP($D45,建設工事資格区分コード表!$A:$F,6,FALSE),"")</f>
        <v>土木施工管理技士</v>
      </c>
      <c r="K45"/>
    </row>
    <row r="46" spans="1:11" ht="21.75" customHeight="1">
      <c r="A46" s="377"/>
      <c r="B46" s="378"/>
      <c r="C46" s="378"/>
      <c r="D46" s="178">
        <v>222</v>
      </c>
      <c r="E46" s="179" t="str">
        <f>IFERROR(VLOOKUP($D46,建設工事資格区分コード表!$A:$D,4,FALSE),"")</f>
        <v>２級（躯体）</v>
      </c>
      <c r="F46" s="180" t="str">
        <f>IFERROR(VLOOKUP($D46,建設工事資格区分コード表!$A:$F,6,FALSE),"")</f>
        <v>建築施工管理技士</v>
      </c>
    </row>
    <row r="47" spans="1:11" ht="21.75" customHeight="1">
      <c r="A47" s="377"/>
      <c r="B47" s="378"/>
      <c r="C47" s="378" t="s">
        <v>387</v>
      </c>
      <c r="D47" s="178">
        <v>141</v>
      </c>
      <c r="E47" s="179">
        <f>IFERROR(VLOOKUP($D47,建設工事資格区分コード表!$A:$D,4,FALSE),"")</f>
        <v>0</v>
      </c>
      <c r="F47" s="180" t="str">
        <f>IFERROR(VLOOKUP($D47,建設工事資格区分コード表!$A:$F,6,FALSE),"")</f>
        <v>建設・総合（建設）</v>
      </c>
    </row>
    <row r="48" spans="1:11" ht="21.75" customHeight="1">
      <c r="A48" s="377"/>
      <c r="B48" s="378"/>
      <c r="C48" s="378"/>
      <c r="D48" s="178">
        <v>142</v>
      </c>
      <c r="E48" s="179">
        <f>IFERROR(VLOOKUP($D48,建設工事資格区分コード表!$A:$D,4,FALSE),"")</f>
        <v>0</v>
      </c>
      <c r="F48" s="180" t="str">
        <f>IFERROR(VLOOKUP($D48,建設工事資格区分コード表!$A:$F,6,FALSE),"")</f>
        <v>建設「鋼構、コン」・総合（建設「鋼構、コン」）</v>
      </c>
    </row>
    <row r="49" spans="1:11" ht="21.75" customHeight="1">
      <c r="A49" s="377"/>
      <c r="B49" s="378"/>
      <c r="C49" s="378"/>
      <c r="D49" s="178">
        <v>143</v>
      </c>
      <c r="E49" s="179">
        <f>IFERROR(VLOOKUP($D49,建設工事資格区分コード表!$A:$D,4,FALSE),"")</f>
        <v>0</v>
      </c>
      <c r="F49" s="180" t="str">
        <f>IFERROR(VLOOKUP($D49,建設工事資格区分コード表!$A:$F,6,FALSE),"")</f>
        <v>農業「農業土木」・総合（農業「農業土木」）</v>
      </c>
    </row>
    <row r="50" spans="1:11" ht="21.75" customHeight="1">
      <c r="A50" s="377"/>
      <c r="B50" s="378"/>
      <c r="C50" s="378"/>
      <c r="D50" s="178">
        <v>149</v>
      </c>
      <c r="E50" s="179">
        <f>IFERROR(VLOOKUP($D50,建設工事資格区分コード表!$A:$D,4,FALSE),"")</f>
        <v>0</v>
      </c>
      <c r="F50" s="180" t="str">
        <f>IFERROR(VLOOKUP($D50,建設工事資格区分コード表!$A:$F,6,FALSE),"")</f>
        <v>水産「水産土木」・総合（水産「水産土木」）</v>
      </c>
    </row>
    <row r="51" spans="1:11" ht="21.75" customHeight="1">
      <c r="A51" s="377"/>
      <c r="B51" s="378"/>
      <c r="C51" s="378"/>
      <c r="D51" s="178">
        <v>151</v>
      </c>
      <c r="E51" s="179">
        <f>IFERROR(VLOOKUP($D51,建設工事資格区分コード表!$A:$D,4,FALSE),"")</f>
        <v>0</v>
      </c>
      <c r="F51" s="180" t="str">
        <f>IFERROR(VLOOKUP($D51,建設工事資格区分コード表!$A:$F,6,FALSE),"")</f>
        <v>森林｢森林土木」・総合（森林「森林土木」）</v>
      </c>
      <c r="K51"/>
    </row>
    <row r="52" spans="1:11" ht="21.75" customHeight="1">
      <c r="A52" s="377"/>
      <c r="B52" s="378"/>
      <c r="C52" s="378"/>
      <c r="D52" s="178">
        <v>164</v>
      </c>
      <c r="E52" s="179" t="str">
        <f>IFERROR(VLOOKUP($D52,建設工事資格区分コード表!$A:$D,4,FALSE),"")</f>
        <v>１級</v>
      </c>
      <c r="F52" s="180" t="str">
        <f>IFERROR(VLOOKUP($D52,建設工事資格区分コード表!$A:$F,6,FALSE),"")</f>
        <v>型枠施工</v>
      </c>
    </row>
    <row r="53" spans="1:11" ht="21.75" customHeight="1">
      <c r="A53" s="377"/>
      <c r="B53" s="378"/>
      <c r="C53" s="378"/>
      <c r="D53" s="178">
        <v>264</v>
      </c>
      <c r="E53" s="179" t="str">
        <f>IFERROR(VLOOKUP($D53,建設工事資格区分コード表!$A:$D,4,FALSE),"")</f>
        <v>２級 （３年以上経験）</v>
      </c>
      <c r="F53" s="180" t="str">
        <f>IFERROR(VLOOKUP($D53,建設工事資格区分コード表!$A:$F,6,FALSE),"")</f>
        <v>型枠施工</v>
      </c>
    </row>
    <row r="54" spans="1:11" ht="21.75" customHeight="1">
      <c r="A54" s="377"/>
      <c r="B54" s="378"/>
      <c r="C54" s="378"/>
      <c r="D54" s="178">
        <v>157</v>
      </c>
      <c r="E54" s="179" t="str">
        <f>IFERROR(VLOOKUP($D54,建設工事資格区分コード表!$A:$D,4,FALSE),"")</f>
        <v>１級</v>
      </c>
      <c r="F54" s="180" t="str">
        <f>IFERROR(VLOOKUP($D54,建設工事資格区分コード表!$A:$F,6,FALSE),"")</f>
        <v>とび・とび工</v>
      </c>
    </row>
    <row r="55" spans="1:11" ht="21.75" customHeight="1">
      <c r="A55" s="377"/>
      <c r="B55" s="378"/>
      <c r="C55" s="378"/>
      <c r="D55" s="178">
        <v>257</v>
      </c>
      <c r="E55" s="179" t="str">
        <f>IFERROR(VLOOKUP($D55,建設工事資格区分コード表!$A:$D,4,FALSE),"")</f>
        <v>２級 （３年以上経験）</v>
      </c>
      <c r="F55" s="180" t="str">
        <f>IFERROR(VLOOKUP($D55,建設工事資格区分コード表!$A:$F,6,FALSE),"")</f>
        <v>とび・とび工</v>
      </c>
    </row>
    <row r="56" spans="1:11" ht="21.75" customHeight="1">
      <c r="A56" s="377"/>
      <c r="B56" s="378"/>
      <c r="C56" s="378"/>
      <c r="D56" s="178">
        <v>173</v>
      </c>
      <c r="E56" s="179" t="str">
        <f>IFERROR(VLOOKUP($D56,建設工事資格区分コード表!$A:$D,4,FALSE),"")</f>
        <v>１級</v>
      </c>
      <c r="F56" s="180" t="str">
        <f>IFERROR(VLOOKUP($D56,建設工事資格区分コード表!$A:$F,6,FALSE),"")</f>
        <v>コンクリート圧送施工</v>
      </c>
    </row>
    <row r="57" spans="1:11" ht="21.75" customHeight="1">
      <c r="A57" s="377"/>
      <c r="B57" s="378"/>
      <c r="C57" s="378"/>
      <c r="D57" s="178">
        <v>273</v>
      </c>
      <c r="E57" s="179" t="str">
        <f>IFERROR(VLOOKUP($D57,建設工事資格区分コード表!$A:$D,4,FALSE),"")</f>
        <v>２級 （３年以上経験）</v>
      </c>
      <c r="F57" s="180" t="str">
        <f>IFERROR(VLOOKUP($D57,建設工事資格区分コード表!$A:$F,6,FALSE),"")</f>
        <v>コンクリート圧送施工</v>
      </c>
    </row>
    <row r="58" spans="1:11" ht="21.75" customHeight="1">
      <c r="A58" s="377"/>
      <c r="B58" s="378"/>
      <c r="C58" s="378"/>
      <c r="D58" s="178">
        <v>166</v>
      </c>
      <c r="E58" s="179" t="str">
        <f>IFERROR(VLOOKUP($D58,建設工事資格区分コード表!$A:$D,4,FALSE),"")</f>
        <v>１級</v>
      </c>
      <c r="F58" s="180" t="str">
        <f>IFERROR(VLOOKUP($D58,建設工事資格区分コード表!$A:$F,6,FALSE),"")</f>
        <v>ウェルポイント施工</v>
      </c>
    </row>
    <row r="59" spans="1:11" ht="21.75" customHeight="1">
      <c r="A59" s="377"/>
      <c r="B59" s="378"/>
      <c r="C59" s="378"/>
      <c r="D59" s="178">
        <v>266</v>
      </c>
      <c r="E59" s="179" t="str">
        <f>IFERROR(VLOOKUP($D59,建設工事資格区分コード表!$A:$D,4,FALSE),"")</f>
        <v>２級 （３年以上経験）</v>
      </c>
      <c r="F59" s="180" t="str">
        <f>IFERROR(VLOOKUP($D59,建設工事資格区分コード表!$A:$F,6,FALSE),"")</f>
        <v>ウェルポイント施工</v>
      </c>
    </row>
    <row r="60" spans="1:11" ht="21.75" customHeight="1">
      <c r="A60" s="377"/>
      <c r="B60" s="378"/>
      <c r="C60" s="378"/>
      <c r="D60" s="178">
        <v>61</v>
      </c>
      <c r="E60" s="179" t="str">
        <f>IFERROR(VLOOKUP($D60,建設工事資格区分コード表!$A:$D,4,FALSE),"")</f>
        <v>１年以上経験</v>
      </c>
      <c r="F60" s="180" t="str">
        <f>IFERROR(VLOOKUP($D60,建設工事資格区分コード表!$A:$F,6,FALSE),"")</f>
        <v>地すべり防止工事</v>
      </c>
    </row>
    <row r="61" spans="1:11" ht="21.75" customHeight="1">
      <c r="A61" s="377"/>
      <c r="B61" s="378"/>
      <c r="C61" s="378"/>
      <c r="D61" s="178">
        <v>40</v>
      </c>
      <c r="E61" s="179">
        <f>IFERROR(VLOOKUP($D61,建設工事資格区分コード表!$A:$D,4,FALSE),"")</f>
        <v>0</v>
      </c>
      <c r="F61" s="180" t="str">
        <f>IFERROR(VLOOKUP($D61,建設工事資格区分コード表!$A:$F,6,FALSE),"")</f>
        <v>基礎ぐい工事　</v>
      </c>
    </row>
    <row r="62" spans="1:11" ht="21.75" customHeight="1">
      <c r="A62" s="377"/>
      <c r="B62" s="378"/>
      <c r="C62" s="378"/>
      <c r="D62" s="178" t="s">
        <v>394</v>
      </c>
      <c r="E62" s="179" t="str">
        <f>IFERROR(VLOOKUP($D62,建設工事資格区分コード表!$A:$D,4,FALSE),"")</f>
        <v>とび・土工・コ</v>
      </c>
      <c r="F62" s="180" t="str">
        <f>IFERROR(VLOOKUP($D62,建設工事資格区分コード表!$A:$F,6,FALSE),"")</f>
        <v>基幹技能者</v>
      </c>
    </row>
    <row r="63" spans="1:11" ht="21.75" customHeight="1">
      <c r="A63" s="377"/>
      <c r="B63" s="378"/>
      <c r="C63" s="378"/>
      <c r="D63" s="178" t="s">
        <v>480</v>
      </c>
      <c r="E63" s="179" t="str">
        <f>IFERROR(VLOOKUP($D63,建設工事資格区分コード表!$A:$D,4,FALSE),"")</f>
        <v>とび・土工・コ</v>
      </c>
      <c r="F63" s="180" t="s">
        <v>648</v>
      </c>
      <c r="K63"/>
    </row>
    <row r="64" spans="1:11" ht="21.75" customHeight="1" thickBot="1">
      <c r="A64" s="379"/>
      <c r="B64" s="380"/>
      <c r="C64" s="380"/>
      <c r="D64" s="182" t="s">
        <v>559</v>
      </c>
      <c r="E64" s="60" t="str">
        <f>IFERROR(VLOOKUP($D64,建設工事資格区分コード表!$A:$D,4,FALSE),"")</f>
        <v>とび・土工・コ</v>
      </c>
      <c r="F64" s="183" t="s">
        <v>649</v>
      </c>
      <c r="K64"/>
    </row>
    <row r="65" spans="1:11" ht="21.75" customHeight="1">
      <c r="A65" s="375" t="s">
        <v>215</v>
      </c>
      <c r="B65" s="376"/>
      <c r="C65" s="376" t="s">
        <v>388</v>
      </c>
      <c r="D65" s="189">
        <v>113</v>
      </c>
      <c r="E65" s="190" t="str">
        <f>IFERROR(VLOOKUP($D65,建設工事資格区分コード表!$A:$D,4,FALSE),"")</f>
        <v>１級</v>
      </c>
      <c r="F65" s="191" t="str">
        <f>IFERROR(VLOOKUP($D65,建設工事資格区分コード表!$A:$F,6,FALSE),"")</f>
        <v>土木施工管理技士</v>
      </c>
    </row>
    <row r="66" spans="1:11" ht="21.75" customHeight="1">
      <c r="A66" s="377"/>
      <c r="B66" s="378"/>
      <c r="C66" s="378"/>
      <c r="D66" s="178">
        <v>120</v>
      </c>
      <c r="E66" s="179" t="str">
        <f>IFERROR(VLOOKUP($D66,建設工事資格区分コード表!$A:$D,4,FALSE),"")</f>
        <v>１級</v>
      </c>
      <c r="F66" s="180" t="str">
        <f>IFERROR(VLOOKUP($D66,建設工事資格区分コード表!$A:$F,6,FALSE),"")</f>
        <v>建築施工管理技士</v>
      </c>
    </row>
    <row r="67" spans="1:11" ht="21.75" customHeight="1">
      <c r="A67" s="377"/>
      <c r="B67" s="378"/>
      <c r="C67" s="378" t="s">
        <v>389</v>
      </c>
      <c r="D67" s="178">
        <v>214</v>
      </c>
      <c r="E67" s="179" t="str">
        <f>IFERROR(VLOOKUP($D67,建設工事資格区分コード表!$A:$D,4,FALSE),"")</f>
        <v>２級（土木）</v>
      </c>
      <c r="F67" s="180" t="str">
        <f>IFERROR(VLOOKUP($D67,建設工事資格区分コード表!$A:$F,6,FALSE),"")</f>
        <v>土木施工管理技士</v>
      </c>
    </row>
    <row r="68" spans="1:11" ht="21.75" customHeight="1">
      <c r="A68" s="377"/>
      <c r="B68" s="378"/>
      <c r="C68" s="378"/>
      <c r="D68" s="178">
        <v>223</v>
      </c>
      <c r="E68" s="179" t="str">
        <f>IFERROR(VLOOKUP($D68,建設工事資格区分コード表!$A:$D,4,FALSE),"")</f>
        <v>２級（仕上げ）</v>
      </c>
      <c r="F68" s="180" t="str">
        <f>IFERROR(VLOOKUP($D68,建設工事資格区分コード表!$A:$F,6,FALSE),"")</f>
        <v>建築施工管理技士</v>
      </c>
    </row>
    <row r="69" spans="1:11" ht="21.75" customHeight="1">
      <c r="A69" s="377"/>
      <c r="B69" s="378"/>
      <c r="C69" s="378" t="s">
        <v>387</v>
      </c>
      <c r="D69" s="178">
        <v>179</v>
      </c>
      <c r="E69" s="179" t="str">
        <f>IFERROR(VLOOKUP($D69,建設工事資格区分コード表!$A:$D,4,FALSE),"")</f>
        <v>１級</v>
      </c>
      <c r="F69" s="180" t="str">
        <f>IFERROR(VLOOKUP($D69,建設工事資格区分コード表!$A:$F,6,FALSE),"")</f>
        <v>ブロック建・ブロック建工・コン積みブロック施工</v>
      </c>
    </row>
    <row r="70" spans="1:11" ht="21.75" customHeight="1">
      <c r="A70" s="377"/>
      <c r="B70" s="378"/>
      <c r="C70" s="378"/>
      <c r="D70" s="178">
        <v>279</v>
      </c>
      <c r="E70" s="179" t="str">
        <f>IFERROR(VLOOKUP($D70,建設工事資格区分コード表!$A:$D,4,FALSE),"")</f>
        <v>２級 （３年以上経験）</v>
      </c>
      <c r="F70" s="180" t="str">
        <f>IFERROR(VLOOKUP($D70,建設工事資格区分コード表!$A:$F,6,FALSE),"")</f>
        <v>ブロック建・ブロック建工・コン積みブロック施工</v>
      </c>
    </row>
    <row r="71" spans="1:11" ht="21.75" customHeight="1">
      <c r="A71" s="377"/>
      <c r="B71" s="378"/>
      <c r="C71" s="378"/>
      <c r="D71" s="178">
        <v>180</v>
      </c>
      <c r="E71" s="179" t="str">
        <f>IFERROR(VLOOKUP($D71,建設工事資格区分コード表!$A:$D,4,FALSE),"")</f>
        <v>１級</v>
      </c>
      <c r="F71" s="180" t="str">
        <f>IFERROR(VLOOKUP($D71,建設工事資格区分コード表!$A:$F,6,FALSE),"")</f>
        <v>石工・石材施工・石積み</v>
      </c>
    </row>
    <row r="72" spans="1:11" ht="21.75" customHeight="1">
      <c r="A72" s="377"/>
      <c r="B72" s="378"/>
      <c r="C72" s="378"/>
      <c r="D72" s="178">
        <v>280</v>
      </c>
      <c r="E72" s="179" t="str">
        <f>IFERROR(VLOOKUP($D72,建設工事資格区分コード表!$A:$D,4,FALSE),"")</f>
        <v>２級 （３年以上経験）</v>
      </c>
      <c r="F72" s="180" t="str">
        <f>IFERROR(VLOOKUP($D72,建設工事資格区分コード表!$A:$F,6,FALSE),"")</f>
        <v>石工・石材施工・石積み</v>
      </c>
    </row>
    <row r="73" spans="1:11" ht="21.75" customHeight="1">
      <c r="A73" s="377"/>
      <c r="B73" s="378"/>
      <c r="C73" s="378"/>
      <c r="D73" s="178" t="s">
        <v>395</v>
      </c>
      <c r="E73" s="179" t="str">
        <f>IFERROR(VLOOKUP($D73,建設工事資格区分コード表!$A:$D,4,FALSE),"")</f>
        <v>石工</v>
      </c>
      <c r="F73" s="180" t="str">
        <f>IFERROR(VLOOKUP($D73,建設工事資格区分コード表!$A:$F,6,FALSE),"")</f>
        <v>基幹技能者</v>
      </c>
    </row>
    <row r="74" spans="1:11" ht="21.75" customHeight="1">
      <c r="A74" s="377"/>
      <c r="B74" s="378"/>
      <c r="C74" s="378"/>
      <c r="D74" s="178" t="s">
        <v>481</v>
      </c>
      <c r="E74" s="179" t="str">
        <f>IFERROR(VLOOKUP($D74,建設工事資格区分コード表!$A:$D,4,FALSE),"")</f>
        <v>石工</v>
      </c>
      <c r="F74" s="180" t="s">
        <v>648</v>
      </c>
      <c r="K74"/>
    </row>
    <row r="75" spans="1:11" ht="21.75" customHeight="1" thickBot="1">
      <c r="A75" s="379"/>
      <c r="B75" s="380"/>
      <c r="C75" s="380"/>
      <c r="D75" s="182" t="s">
        <v>558</v>
      </c>
      <c r="E75" s="60" t="str">
        <f>IFERROR(VLOOKUP($D75,建設工事資格区分コード表!$A:$D,4,FALSE),"")</f>
        <v>石工</v>
      </c>
      <c r="F75" s="183" t="s">
        <v>649</v>
      </c>
      <c r="K75"/>
    </row>
    <row r="76" spans="1:11" ht="21.75" customHeight="1">
      <c r="A76" s="375" t="s">
        <v>216</v>
      </c>
      <c r="B76" s="376"/>
      <c r="C76" s="376" t="s">
        <v>388</v>
      </c>
      <c r="D76" s="189">
        <v>120</v>
      </c>
      <c r="E76" s="190" t="str">
        <f>IFERROR(VLOOKUP($D76,建設工事資格区分コード表!$A:$D,4,FALSE),"")</f>
        <v>１級</v>
      </c>
      <c r="F76" s="191" t="str">
        <f>IFERROR(VLOOKUP($D76,建設工事資格区分コード表!$A:$F,6,FALSE),"")</f>
        <v>建築施工管理技士</v>
      </c>
    </row>
    <row r="77" spans="1:11" ht="21.75" customHeight="1">
      <c r="A77" s="377"/>
      <c r="B77" s="378"/>
      <c r="C77" s="378"/>
      <c r="D77" s="178">
        <v>137</v>
      </c>
      <c r="E77" s="179" t="str">
        <f>IFERROR(VLOOKUP($D77,建設工事資格区分コード表!$A:$D,4,FALSE),"")</f>
        <v>１級</v>
      </c>
      <c r="F77" s="180" t="str">
        <f>IFERROR(VLOOKUP($D77,建設工事資格区分コード表!$A:$F,6,FALSE),"")</f>
        <v>建築士</v>
      </c>
    </row>
    <row r="78" spans="1:11" ht="21.75" customHeight="1">
      <c r="A78" s="377"/>
      <c r="B78" s="378"/>
      <c r="C78" s="378" t="s">
        <v>389</v>
      </c>
      <c r="D78" s="178">
        <v>223</v>
      </c>
      <c r="E78" s="179" t="str">
        <f>IFERROR(VLOOKUP($D78,建設工事資格区分コード表!$A:$D,4,FALSE),"")</f>
        <v>２級（仕上げ）</v>
      </c>
      <c r="F78" s="180" t="str">
        <f>IFERROR(VLOOKUP($D78,建設工事資格区分コード表!$A:$F,6,FALSE),"")</f>
        <v>建築施工管理技士</v>
      </c>
    </row>
    <row r="79" spans="1:11" ht="21.75" customHeight="1">
      <c r="A79" s="377"/>
      <c r="B79" s="378"/>
      <c r="C79" s="378"/>
      <c r="D79" s="178">
        <v>238</v>
      </c>
      <c r="E79" s="179" t="str">
        <f>IFERROR(VLOOKUP($D79,建設工事資格区分コード表!$A:$D,4,FALSE),"")</f>
        <v>２級</v>
      </c>
      <c r="F79" s="180" t="str">
        <f>IFERROR(VLOOKUP($D79,建設工事資格区分コード表!$A:$F,6,FALSE),"")</f>
        <v>建築士</v>
      </c>
    </row>
    <row r="80" spans="1:11" ht="21.75" customHeight="1">
      <c r="A80" s="377"/>
      <c r="B80" s="378"/>
      <c r="C80" s="378" t="s">
        <v>387</v>
      </c>
      <c r="D80" s="178">
        <v>170</v>
      </c>
      <c r="E80" s="179" t="str">
        <f>IFERROR(VLOOKUP($D80,建設工事資格区分コード表!$A:$D,4,FALSE),"")</f>
        <v>１級</v>
      </c>
      <c r="F80" s="180" t="str">
        <f>IFERROR(VLOOKUP($D80,建設工事資格区分コード表!$A:$F,6,FALSE),"")</f>
        <v>建築板金「ダクト板金作業」</v>
      </c>
    </row>
    <row r="81" spans="1:11" ht="21.75" customHeight="1">
      <c r="A81" s="377"/>
      <c r="B81" s="378"/>
      <c r="C81" s="378"/>
      <c r="D81" s="178">
        <v>270</v>
      </c>
      <c r="E81" s="179" t="str">
        <f>IFERROR(VLOOKUP($D81,建設工事資格区分コード表!$A:$D,4,FALSE),"")</f>
        <v>２級 （３年以上経験）</v>
      </c>
      <c r="F81" s="180" t="str">
        <f>IFERROR(VLOOKUP($D81,建設工事資格区分コード表!$A:$F,6,FALSE),"")</f>
        <v>建築板金「ダクト板金作業」</v>
      </c>
    </row>
    <row r="82" spans="1:11" ht="21.75" customHeight="1">
      <c r="A82" s="377"/>
      <c r="B82" s="378"/>
      <c r="C82" s="378"/>
      <c r="D82" s="178">
        <v>184</v>
      </c>
      <c r="E82" s="179" t="str">
        <f>IFERROR(VLOOKUP($D82,建設工事資格区分コード表!$A:$D,4,FALSE),"")</f>
        <v>１級</v>
      </c>
      <c r="F82" s="180" t="str">
        <f>IFERROR(VLOOKUP($D82,建設工事資格区分コード表!$A:$F,6,FALSE),"")</f>
        <v>板金「建板」・建板「内外装板」・板工「建板」</v>
      </c>
    </row>
    <row r="83" spans="1:11" ht="21.75" customHeight="1">
      <c r="A83" s="377"/>
      <c r="B83" s="378"/>
      <c r="C83" s="378"/>
      <c r="D83" s="178">
        <v>284</v>
      </c>
      <c r="E83" s="179" t="str">
        <f>IFERROR(VLOOKUP($D83,建設工事資格区分コード表!$A:$D,4,FALSE),"")</f>
        <v>２級 （３年以上経験）</v>
      </c>
      <c r="F83" s="180" t="str">
        <f>IFERROR(VLOOKUP($D83,建設工事資格区分コード表!$A:$F,6,FALSE),"")</f>
        <v>板金「建板」・建板「内外装板」・板工「建板」</v>
      </c>
    </row>
    <row r="84" spans="1:11" ht="21.75" customHeight="1">
      <c r="A84" s="377"/>
      <c r="B84" s="378"/>
      <c r="C84" s="378"/>
      <c r="D84" s="178">
        <v>186</v>
      </c>
      <c r="E84" s="179" t="str">
        <f>IFERROR(VLOOKUP($D84,建設工事資格区分コード表!$A:$D,4,FALSE),"")</f>
        <v>１級</v>
      </c>
      <c r="F84" s="180" t="str">
        <f>IFERROR(VLOOKUP($D84,建設工事資格区分コード表!$A:$F,6,FALSE),"")</f>
        <v>かわらぶき・ストレート施工</v>
      </c>
    </row>
    <row r="85" spans="1:11" ht="21.75" customHeight="1">
      <c r="A85" s="377"/>
      <c r="B85" s="378"/>
      <c r="C85" s="378"/>
      <c r="D85" s="178">
        <v>286</v>
      </c>
      <c r="E85" s="179" t="str">
        <f>IFERROR(VLOOKUP($D85,建設工事資格区分コード表!$A:$D,4,FALSE),"")</f>
        <v>２級 （３年以上経験）</v>
      </c>
      <c r="F85" s="180" t="str">
        <f>IFERROR(VLOOKUP($D85,建設工事資格区分コード表!$A:$F,6,FALSE),"")</f>
        <v>かわらぶき・ストレート施工</v>
      </c>
    </row>
    <row r="86" spans="1:11" ht="21.75" customHeight="1">
      <c r="A86" s="377"/>
      <c r="B86" s="378"/>
      <c r="C86" s="378"/>
      <c r="D86" s="178" t="s">
        <v>396</v>
      </c>
      <c r="E86" s="179" t="str">
        <f>IFERROR(VLOOKUP($D86,建設工事資格区分コード表!$A:$D,4,FALSE),"")</f>
        <v>屋根</v>
      </c>
      <c r="F86" s="180" t="str">
        <f>IFERROR(VLOOKUP($D86,建設工事資格区分コード表!$A:$F,6,FALSE),"")</f>
        <v>基幹技能者</v>
      </c>
    </row>
    <row r="87" spans="1:11" ht="21.75" customHeight="1">
      <c r="A87" s="377"/>
      <c r="B87" s="378"/>
      <c r="C87" s="378"/>
      <c r="D87" s="178" t="s">
        <v>482</v>
      </c>
      <c r="E87" s="179" t="str">
        <f>IFERROR(VLOOKUP($D87,建設工事資格区分コード表!$A:$D,4,FALSE),"")</f>
        <v>屋根</v>
      </c>
      <c r="F87" s="180" t="s">
        <v>648</v>
      </c>
      <c r="K87"/>
    </row>
    <row r="88" spans="1:11" ht="21.75" customHeight="1" thickBot="1">
      <c r="A88" s="379"/>
      <c r="B88" s="380"/>
      <c r="C88" s="380"/>
      <c r="D88" s="182" t="s">
        <v>557</v>
      </c>
      <c r="E88" s="60" t="str">
        <f>IFERROR(VLOOKUP($D88,建設工事資格区分コード表!$A:$D,4,FALSE),"")</f>
        <v>屋根</v>
      </c>
      <c r="F88" s="183" t="s">
        <v>649</v>
      </c>
      <c r="K88"/>
    </row>
    <row r="89" spans="1:11" ht="21.75" customHeight="1">
      <c r="A89" s="375" t="s">
        <v>217</v>
      </c>
      <c r="B89" s="376"/>
      <c r="C89" s="188" t="s">
        <v>388</v>
      </c>
      <c r="D89" s="189">
        <v>127</v>
      </c>
      <c r="E89" s="190" t="str">
        <f>IFERROR(VLOOKUP($D89,建設工事資格区分コード表!$A:$D,4,FALSE),"")</f>
        <v>１級</v>
      </c>
      <c r="F89" s="191" t="str">
        <f>IFERROR(VLOOKUP($D89,建設工事資格区分コード表!$A:$F,6,FALSE),"")</f>
        <v>電気工事施工管理技士</v>
      </c>
    </row>
    <row r="90" spans="1:11" ht="21.75" customHeight="1">
      <c r="A90" s="377"/>
      <c r="B90" s="378"/>
      <c r="C90" s="378" t="s">
        <v>389</v>
      </c>
      <c r="D90" s="178">
        <v>228</v>
      </c>
      <c r="E90" s="179" t="str">
        <f>IFERROR(VLOOKUP($D90,建設工事資格区分コード表!$A:$D,4,FALSE),"")</f>
        <v>２級</v>
      </c>
      <c r="F90" s="180" t="str">
        <f>IFERROR(VLOOKUP($D90,建設工事資格区分コード表!$A:$F,6,FALSE),"")</f>
        <v>電気工事施工管理技士</v>
      </c>
    </row>
    <row r="91" spans="1:11" ht="21.75" customHeight="1">
      <c r="A91" s="377"/>
      <c r="B91" s="378"/>
      <c r="C91" s="378"/>
      <c r="D91" s="178">
        <v>155</v>
      </c>
      <c r="E91" s="179">
        <f>IFERROR(VLOOKUP($D91,建設工事資格区分コード表!$A:$D,4,FALSE),"")</f>
        <v>0</v>
      </c>
      <c r="F91" s="180" t="str">
        <f>IFERROR(VLOOKUP($D91,建設工事資格区分コード表!$A:$F,6,FALSE),"")</f>
        <v>第一種電気工事士</v>
      </c>
    </row>
    <row r="92" spans="1:11" ht="21.75" customHeight="1">
      <c r="A92" s="377"/>
      <c r="B92" s="378"/>
      <c r="C92" s="378" t="s">
        <v>387</v>
      </c>
      <c r="D92" s="178">
        <v>141</v>
      </c>
      <c r="E92" s="179">
        <f>IFERROR(VLOOKUP($D92,建設工事資格区分コード表!$A:$D,4,FALSE),"")</f>
        <v>0</v>
      </c>
      <c r="F92" s="180" t="str">
        <f>IFERROR(VLOOKUP($D92,建設工事資格区分コード表!$A:$F,6,FALSE),"")</f>
        <v>建設・総合（建設）</v>
      </c>
    </row>
    <row r="93" spans="1:11" ht="21.75" customHeight="1">
      <c r="A93" s="377"/>
      <c r="B93" s="378"/>
      <c r="C93" s="378"/>
      <c r="D93" s="178">
        <v>142</v>
      </c>
      <c r="E93" s="179">
        <f>IFERROR(VLOOKUP($D93,建設工事資格区分コード表!$A:$D,4,FALSE),"")</f>
        <v>0</v>
      </c>
      <c r="F93" s="180" t="str">
        <f>IFERROR(VLOOKUP($D93,建設工事資格区分コード表!$A:$F,6,FALSE),"")</f>
        <v>建設「鋼構、コン」・総合（建設「鋼構、コン」）</v>
      </c>
    </row>
    <row r="94" spans="1:11" ht="21.75" customHeight="1">
      <c r="A94" s="377"/>
      <c r="B94" s="378"/>
      <c r="C94" s="378"/>
      <c r="D94" s="178">
        <v>144</v>
      </c>
      <c r="E94" s="179">
        <f>IFERROR(VLOOKUP($D94,建設工事資格区分コード表!$A:$D,4,FALSE),"")</f>
        <v>0</v>
      </c>
      <c r="F94" s="180" t="str">
        <f>IFERROR(VLOOKUP($D94,建設工事資格区分コード表!$A:$F,6,FALSE),"")</f>
        <v>電気電子・総合（電気電子）</v>
      </c>
    </row>
    <row r="95" spans="1:11" ht="21.75" customHeight="1">
      <c r="A95" s="377"/>
      <c r="B95" s="378"/>
      <c r="C95" s="378"/>
      <c r="D95" s="178">
        <v>256</v>
      </c>
      <c r="E95" s="179" t="str">
        <f>IFERROR(VLOOKUP($D95,建設工事資格区分コード表!$A:$D,4,FALSE),"")</f>
        <v>経験３年以上</v>
      </c>
      <c r="F95" s="180" t="str">
        <f>IFERROR(VLOOKUP($D95,建設工事資格区分コード表!$A:$F,6,FALSE),"")</f>
        <v>第二種電気工事士</v>
      </c>
    </row>
    <row r="96" spans="1:11" ht="21.75" customHeight="1">
      <c r="A96" s="377"/>
      <c r="B96" s="378"/>
      <c r="C96" s="378"/>
      <c r="D96" s="178">
        <v>258</v>
      </c>
      <c r="E96" s="179" t="str">
        <f>IFERROR(VLOOKUP($D96,建設工事資格区分コード表!$A:$D,4,FALSE),"")</f>
        <v>経験５年以上</v>
      </c>
      <c r="F96" s="180" t="str">
        <f>IFERROR(VLOOKUP($D96,建設工事資格区分コード表!$A:$F,6,FALSE),"")</f>
        <v>電気主任技術者（第１種～第３種）</v>
      </c>
    </row>
    <row r="97" spans="1:11" ht="21.75" customHeight="1">
      <c r="A97" s="377"/>
      <c r="B97" s="378"/>
      <c r="C97" s="378"/>
      <c r="D97" s="178">
        <v>62</v>
      </c>
      <c r="E97" s="179" t="str">
        <f>IFERROR(VLOOKUP($D97,建設工事資格区分コード表!$A:$D,4,FALSE),"")</f>
        <v>１年以上経験</v>
      </c>
      <c r="F97" s="180" t="str">
        <f>IFERROR(VLOOKUP($D97,建設工事資格区分コード表!$A:$F,6,FALSE),"")</f>
        <v>建築設備士</v>
      </c>
    </row>
    <row r="98" spans="1:11" ht="21.75" customHeight="1">
      <c r="A98" s="377"/>
      <c r="B98" s="378"/>
      <c r="C98" s="378"/>
      <c r="D98" s="178">
        <v>63</v>
      </c>
      <c r="E98" s="179" t="str">
        <f>IFERROR(VLOOKUP($D98,建設工事資格区分コード表!$A:$D,4,FALSE),"")</f>
        <v>１年以上経験</v>
      </c>
      <c r="F98" s="180" t="str">
        <f>IFERROR(VLOOKUP($D98,建設工事資格区分コード表!$A:$F,6,FALSE),"")</f>
        <v>計装</v>
      </c>
    </row>
    <row r="99" spans="1:11" ht="21.75" customHeight="1">
      <c r="A99" s="377"/>
      <c r="B99" s="378"/>
      <c r="C99" s="378"/>
      <c r="D99" s="178" t="s">
        <v>397</v>
      </c>
      <c r="E99" s="179" t="str">
        <f>IFERROR(VLOOKUP($D99,建設工事資格区分コード表!$A:$D,4,FALSE),"")</f>
        <v>電気</v>
      </c>
      <c r="F99" s="180" t="str">
        <f>IFERROR(VLOOKUP($D99,建設工事資格区分コード表!$A:$F,6,FALSE),"")</f>
        <v>基幹技能者</v>
      </c>
    </row>
    <row r="100" spans="1:11" ht="21.75" customHeight="1">
      <c r="A100" s="377"/>
      <c r="B100" s="378"/>
      <c r="C100" s="378"/>
      <c r="D100" s="178" t="s">
        <v>483</v>
      </c>
      <c r="E100" s="179" t="str">
        <f>IFERROR(VLOOKUP($D100,建設工事資格区分コード表!$A:$D,4,FALSE),"")</f>
        <v>電気</v>
      </c>
      <c r="F100" s="180" t="s">
        <v>648</v>
      </c>
      <c r="K100"/>
    </row>
    <row r="101" spans="1:11" ht="21.75" customHeight="1" thickBot="1">
      <c r="A101" s="379"/>
      <c r="B101" s="380"/>
      <c r="C101" s="380"/>
      <c r="D101" s="182" t="s">
        <v>556</v>
      </c>
      <c r="E101" s="60" t="str">
        <f>IFERROR(VLOOKUP($D101,建設工事資格区分コード表!$A:$D,4,FALSE),"")</f>
        <v>電気</v>
      </c>
      <c r="F101" s="183" t="s">
        <v>649</v>
      </c>
      <c r="K101"/>
    </row>
    <row r="102" spans="1:11" ht="21.75" customHeight="1">
      <c r="A102" s="375" t="s">
        <v>218</v>
      </c>
      <c r="B102" s="376"/>
      <c r="C102" s="188" t="s">
        <v>121</v>
      </c>
      <c r="D102" s="189">
        <v>129</v>
      </c>
      <c r="E102" s="190" t="str">
        <f>IFERROR(VLOOKUP($D102,建設工事資格区分コード表!$A:$D,4,FALSE),"")</f>
        <v>１級</v>
      </c>
      <c r="F102" s="191" t="str">
        <f>IFERROR(VLOOKUP($D102,建設工事資格区分コード表!$A:$F,6,FALSE),"")</f>
        <v>管工事施工管理技士</v>
      </c>
      <c r="K102"/>
    </row>
    <row r="103" spans="1:11" ht="21.75" customHeight="1">
      <c r="A103" s="377"/>
      <c r="B103" s="378"/>
      <c r="C103" s="177" t="s">
        <v>138</v>
      </c>
      <c r="D103" s="178">
        <v>230</v>
      </c>
      <c r="E103" s="179" t="str">
        <f>IFERROR(VLOOKUP($D103,建設工事資格区分コード表!$A:$D,4,FALSE),"")</f>
        <v>２級</v>
      </c>
      <c r="F103" s="180" t="str">
        <f>IFERROR(VLOOKUP($D103,建設工事資格区分コード表!$A:$F,6,FALSE),"")</f>
        <v>管工事施工管理技士</v>
      </c>
      <c r="K103"/>
    </row>
    <row r="104" spans="1:11" ht="21.75" customHeight="1">
      <c r="A104" s="377"/>
      <c r="B104" s="378"/>
      <c r="C104" s="378" t="s">
        <v>387</v>
      </c>
      <c r="D104" s="178">
        <v>146</v>
      </c>
      <c r="E104" s="179">
        <f>IFERROR(VLOOKUP($D104,建設工事資格区分コード表!$A:$D,4,FALSE),"")</f>
        <v>0</v>
      </c>
      <c r="F104" s="180" t="str">
        <f>IFERROR(VLOOKUP($D104,建設工事資格区分コード表!$A:$F,6,FALSE),"")</f>
        <v>機械「流体」又は「熱」・総合（機械「流体」又は「熱」）</v>
      </c>
    </row>
    <row r="105" spans="1:11" ht="21.75" customHeight="1">
      <c r="A105" s="377"/>
      <c r="B105" s="378"/>
      <c r="C105" s="378"/>
      <c r="D105" s="178">
        <v>147</v>
      </c>
      <c r="E105" s="179">
        <f>IFERROR(VLOOKUP($D105,建設工事資格区分コード表!$A:$D,4,FALSE),"")</f>
        <v>0</v>
      </c>
      <c r="F105" s="180" t="str">
        <f>IFERROR(VLOOKUP($D105,建設工事資格区分コード表!$A:$F,6,FALSE),"")</f>
        <v>上下水道・総合（上下水道）</v>
      </c>
    </row>
    <row r="106" spans="1:11" ht="21.75" customHeight="1">
      <c r="A106" s="377"/>
      <c r="B106" s="378"/>
      <c r="C106" s="378"/>
      <c r="D106" s="178">
        <v>148</v>
      </c>
      <c r="E106" s="179">
        <f>IFERROR(VLOOKUP($D106,建設工事資格区分コード表!$A:$D,4,FALSE),"")</f>
        <v>0</v>
      </c>
      <c r="F106" s="180" t="str">
        <f>IFERROR(VLOOKUP($D106,建設工事資格区分コード表!$A:$F,6,FALSE),"")</f>
        <v>上下「上水、工用水」・総合（上下「上水、工用水」）</v>
      </c>
    </row>
    <row r="107" spans="1:11" ht="21.75" customHeight="1">
      <c r="A107" s="377"/>
      <c r="B107" s="378"/>
      <c r="C107" s="378"/>
      <c r="D107" s="178">
        <v>152</v>
      </c>
      <c r="E107" s="179">
        <f>IFERROR(VLOOKUP($D107,建設工事資格区分コード表!$A:$D,4,FALSE),"")</f>
        <v>0</v>
      </c>
      <c r="F107" s="180" t="str">
        <f>IFERROR(VLOOKUP($D107,建設工事資格区分コード表!$A:$F,6,FALSE),"")</f>
        <v>衛生工学・総合（衛生工学）</v>
      </c>
    </row>
    <row r="108" spans="1:11" ht="21.75" customHeight="1">
      <c r="A108" s="377"/>
      <c r="B108" s="378"/>
      <c r="C108" s="378"/>
      <c r="D108" s="178">
        <v>153</v>
      </c>
      <c r="E108" s="179">
        <f>IFERROR(VLOOKUP($D108,建設工事資格区分コード表!$A:$D,4,FALSE),"")</f>
        <v>0</v>
      </c>
      <c r="F108" s="180" t="str">
        <f>IFERROR(VLOOKUP($D108,建設工事資格区分コード表!$A:$F,6,FALSE),"")</f>
        <v>衛生工学「水質管理」・総合（衛生工学「水質管理」）</v>
      </c>
    </row>
    <row r="109" spans="1:11" ht="21.75" customHeight="1">
      <c r="A109" s="377"/>
      <c r="B109" s="378"/>
      <c r="C109" s="378"/>
      <c r="D109" s="178">
        <v>154</v>
      </c>
      <c r="E109" s="179">
        <f>IFERROR(VLOOKUP($D109,建設工事資格区分コード表!$A:$D,4,FALSE),"")</f>
        <v>0</v>
      </c>
      <c r="F109" s="180" t="str">
        <f>IFERROR(VLOOKUP($D109,建設工事資格区分コード表!$A:$F,6,FALSE),"")</f>
        <v>衛生工学「廃処理」・総合（衛生工学「廃管理」）</v>
      </c>
    </row>
    <row r="110" spans="1:11" ht="21.75" customHeight="1">
      <c r="A110" s="377"/>
      <c r="B110" s="378"/>
      <c r="C110" s="378"/>
      <c r="D110" s="178">
        <v>265</v>
      </c>
      <c r="E110" s="179" t="str">
        <f>IFERROR(VLOOKUP($D110,建設工事資格区分コード表!$A:$D,4,FALSE),"")</f>
        <v>経験１年以上</v>
      </c>
      <c r="F110" s="180" t="str">
        <f>IFERROR(VLOOKUP($D110,建設工事資格区分コード表!$A:$F,6,FALSE),"")</f>
        <v xml:space="preserve">給水装置工事主任技術者    </v>
      </c>
    </row>
    <row r="111" spans="1:11" ht="21.75" customHeight="1">
      <c r="A111" s="377"/>
      <c r="B111" s="378"/>
      <c r="C111" s="378"/>
      <c r="D111" s="178">
        <v>174</v>
      </c>
      <c r="E111" s="179" t="str">
        <f>IFERROR(VLOOKUP($D111,建設工事資格区分コード表!$A:$D,4,FALSE),"")</f>
        <v>１級</v>
      </c>
      <c r="F111" s="180" t="str">
        <f>IFERROR(VLOOKUP($D111,建設工事資格区分コード表!$A:$F,6,FALSE),"")</f>
        <v>冷凍空気調和機器施工・空気調和設備配管</v>
      </c>
    </row>
    <row r="112" spans="1:11" ht="21.75" customHeight="1">
      <c r="A112" s="377"/>
      <c r="B112" s="378"/>
      <c r="C112" s="378"/>
      <c r="D112" s="178">
        <v>274</v>
      </c>
      <c r="E112" s="179" t="str">
        <f>IFERROR(VLOOKUP($D112,建設工事資格区分コード表!$A:$D,4,FALSE),"")</f>
        <v>２級 （３年以上経験）</v>
      </c>
      <c r="F112" s="180" t="str">
        <f>IFERROR(VLOOKUP($D112,建設工事資格区分コード表!$A:$F,6,FALSE),"")</f>
        <v>冷凍空気調和機器施工・空気調和設備配管</v>
      </c>
    </row>
    <row r="113" spans="1:11" ht="21.75" customHeight="1">
      <c r="A113" s="377"/>
      <c r="B113" s="378"/>
      <c r="C113" s="378"/>
      <c r="D113" s="178">
        <v>175</v>
      </c>
      <c r="E113" s="179" t="str">
        <f>IFERROR(VLOOKUP($D113,建設工事資格区分コード表!$A:$D,4,FALSE),"")</f>
        <v>１級</v>
      </c>
      <c r="F113" s="180" t="str">
        <f>IFERROR(VLOOKUP($D113,建設工事資格区分コード表!$A:$F,6,FALSE),"")</f>
        <v>給排水衛生設備配管</v>
      </c>
    </row>
    <row r="114" spans="1:11" ht="21.75" customHeight="1">
      <c r="A114" s="377"/>
      <c r="B114" s="378"/>
      <c r="C114" s="378"/>
      <c r="D114" s="178">
        <v>275</v>
      </c>
      <c r="E114" s="179" t="str">
        <f>IFERROR(VLOOKUP($D114,建設工事資格区分コード表!$A:$D,4,FALSE),"")</f>
        <v>２級 （３年以上経験）</v>
      </c>
      <c r="F114" s="180" t="str">
        <f>IFERROR(VLOOKUP($D114,建設工事資格区分コード表!$A:$F,6,FALSE),"")</f>
        <v>給排水衛生設備配管</v>
      </c>
    </row>
    <row r="115" spans="1:11" ht="21.75" customHeight="1">
      <c r="A115" s="377"/>
      <c r="B115" s="378"/>
      <c r="C115" s="378"/>
      <c r="D115" s="178">
        <v>176</v>
      </c>
      <c r="E115" s="179" t="str">
        <f>IFERROR(VLOOKUP($D115,建設工事資格区分コード表!$A:$D,4,FALSE),"")</f>
        <v>１級</v>
      </c>
      <c r="F115" s="180" t="str">
        <f>IFERROR(VLOOKUP($D115,建設工事資格区分コード表!$A:$F,6,FALSE),"")</f>
        <v>配管・配管工</v>
      </c>
    </row>
    <row r="116" spans="1:11" ht="21.75" customHeight="1">
      <c r="A116" s="377"/>
      <c r="B116" s="378"/>
      <c r="C116" s="378"/>
      <c r="D116" s="178">
        <v>276</v>
      </c>
      <c r="E116" s="179" t="str">
        <f>IFERROR(VLOOKUP($D116,建設工事資格区分コード表!$A:$D,4,FALSE),"")</f>
        <v>２級 （３年以上経験）</v>
      </c>
      <c r="F116" s="180" t="str">
        <f>IFERROR(VLOOKUP($D116,建設工事資格区分コード表!$A:$F,6,FALSE),"")</f>
        <v>配管・配管工</v>
      </c>
    </row>
    <row r="117" spans="1:11" ht="21.75" customHeight="1">
      <c r="A117" s="377"/>
      <c r="B117" s="378"/>
      <c r="C117" s="378"/>
      <c r="D117" s="178">
        <v>170</v>
      </c>
      <c r="E117" s="179" t="str">
        <f>IFERROR(VLOOKUP($D117,建設工事資格区分コード表!$A:$D,4,FALSE),"")</f>
        <v>１級</v>
      </c>
      <c r="F117" s="180" t="str">
        <f>IFERROR(VLOOKUP($D117,建設工事資格区分コード表!$A:$F,6,FALSE),"")</f>
        <v>建築板金「ダクト板金作業」</v>
      </c>
    </row>
    <row r="118" spans="1:11" ht="21.75" customHeight="1">
      <c r="A118" s="377"/>
      <c r="B118" s="378"/>
      <c r="C118" s="378"/>
      <c r="D118" s="178">
        <v>270</v>
      </c>
      <c r="E118" s="179" t="str">
        <f>IFERROR(VLOOKUP($D118,建設工事資格区分コード表!$A:$D,4,FALSE),"")</f>
        <v>２級 （３年以上経験）</v>
      </c>
      <c r="F118" s="180" t="str">
        <f>IFERROR(VLOOKUP($D118,建設工事資格区分コード表!$A:$F,6,FALSE),"")</f>
        <v>建築板金「ダクト板金作業」</v>
      </c>
    </row>
    <row r="119" spans="1:11" ht="21.75" customHeight="1">
      <c r="A119" s="377"/>
      <c r="B119" s="378"/>
      <c r="C119" s="378"/>
      <c r="D119" s="178">
        <v>62</v>
      </c>
      <c r="E119" s="179" t="str">
        <f>IFERROR(VLOOKUP($D119,建設工事資格区分コード表!$A:$D,4,FALSE),"")</f>
        <v>１年以上経験</v>
      </c>
      <c r="F119" s="180" t="str">
        <f>IFERROR(VLOOKUP($D119,建設工事資格区分コード表!$A:$F,6,FALSE),"")</f>
        <v>建築設備士</v>
      </c>
    </row>
    <row r="120" spans="1:11" ht="21.75" customHeight="1">
      <c r="A120" s="377"/>
      <c r="B120" s="378"/>
      <c r="C120" s="378"/>
      <c r="D120" s="178">
        <v>63</v>
      </c>
      <c r="E120" s="179" t="str">
        <f>IFERROR(VLOOKUP($D120,建設工事資格区分コード表!$A:$D,4,FALSE),"")</f>
        <v>１年以上経験</v>
      </c>
      <c r="F120" s="180" t="str">
        <f>IFERROR(VLOOKUP($D120,建設工事資格区分コード表!$A:$F,6,FALSE),"")</f>
        <v>計装</v>
      </c>
    </row>
    <row r="121" spans="1:11" ht="21.75" customHeight="1">
      <c r="A121" s="377"/>
      <c r="B121" s="378"/>
      <c r="C121" s="378"/>
      <c r="D121" s="178" t="s">
        <v>398</v>
      </c>
      <c r="E121" s="179" t="str">
        <f>IFERROR(VLOOKUP($D121,建設工事資格区分コード表!$A:$D,4,FALSE),"")</f>
        <v>菅</v>
      </c>
      <c r="F121" s="180" t="str">
        <f>IFERROR(VLOOKUP($D121,建設工事資格区分コード表!$A:$F,6,FALSE),"")</f>
        <v>基幹技能者</v>
      </c>
    </row>
    <row r="122" spans="1:11" ht="21.75" customHeight="1">
      <c r="A122" s="377"/>
      <c r="B122" s="378"/>
      <c r="C122" s="378"/>
      <c r="D122" s="178" t="s">
        <v>484</v>
      </c>
      <c r="E122" s="179" t="str">
        <f>IFERROR(VLOOKUP($D122,建設工事資格区分コード表!$A:$D,4,FALSE),"")</f>
        <v>菅</v>
      </c>
      <c r="F122" s="180" t="s">
        <v>648</v>
      </c>
      <c r="K122"/>
    </row>
    <row r="123" spans="1:11" ht="21.75" customHeight="1" thickBot="1">
      <c r="A123" s="379"/>
      <c r="B123" s="380"/>
      <c r="C123" s="380"/>
      <c r="D123" s="182" t="s">
        <v>555</v>
      </c>
      <c r="E123" s="60" t="str">
        <f>IFERROR(VLOOKUP($D123,建設工事資格区分コード表!$A:$D,4,FALSE),"")</f>
        <v>菅</v>
      </c>
      <c r="F123" s="183" t="s">
        <v>649</v>
      </c>
      <c r="K123"/>
    </row>
    <row r="124" spans="1:11" ht="21.75" customHeight="1">
      <c r="A124" s="375" t="s">
        <v>219</v>
      </c>
      <c r="B124" s="376"/>
      <c r="C124" s="376" t="s">
        <v>388</v>
      </c>
      <c r="D124" s="189">
        <v>120</v>
      </c>
      <c r="E124" s="190" t="str">
        <f>IFERROR(VLOOKUP($D124,建設工事資格区分コード表!$A:$D,4,FALSE),"")</f>
        <v>１級</v>
      </c>
      <c r="F124" s="191" t="str">
        <f>IFERROR(VLOOKUP($D124,建設工事資格区分コード表!$A:$F,6,FALSE),"")</f>
        <v>建築施工管理技士</v>
      </c>
    </row>
    <row r="125" spans="1:11" ht="21.75" customHeight="1">
      <c r="A125" s="377"/>
      <c r="B125" s="378"/>
      <c r="C125" s="378"/>
      <c r="D125" s="178">
        <v>137</v>
      </c>
      <c r="E125" s="179" t="str">
        <f>IFERROR(VLOOKUP($D125,建設工事資格区分コード表!$A:$D,4,FALSE),"")</f>
        <v>１級</v>
      </c>
      <c r="F125" s="180" t="str">
        <f>IFERROR(VLOOKUP($D125,建設工事資格区分コード表!$A:$F,6,FALSE),"")</f>
        <v>建築士</v>
      </c>
    </row>
    <row r="126" spans="1:11" ht="21.75" customHeight="1">
      <c r="A126" s="377"/>
      <c r="B126" s="378"/>
      <c r="C126" s="378" t="s">
        <v>389</v>
      </c>
      <c r="D126" s="178">
        <v>222</v>
      </c>
      <c r="E126" s="179" t="str">
        <f>IFERROR(VLOOKUP($D126,建設工事資格区分コード表!$A:$D,4,FALSE),"")</f>
        <v>２級（躯体）</v>
      </c>
      <c r="F126" s="180" t="str">
        <f>IFERROR(VLOOKUP($D126,建設工事資格区分コード表!$A:$F,6,FALSE),"")</f>
        <v>建築施工管理技士</v>
      </c>
    </row>
    <row r="127" spans="1:11" ht="21.75" customHeight="1">
      <c r="A127" s="377"/>
      <c r="B127" s="378"/>
      <c r="C127" s="378"/>
      <c r="D127" s="178">
        <v>223</v>
      </c>
      <c r="E127" s="179" t="str">
        <f>IFERROR(VLOOKUP($D127,建設工事資格区分コード表!$A:$D,4,FALSE),"")</f>
        <v>２級（仕上げ）</v>
      </c>
      <c r="F127" s="180" t="str">
        <f>IFERROR(VLOOKUP($D127,建設工事資格区分コード表!$A:$F,6,FALSE),"")</f>
        <v>建築施工管理技士</v>
      </c>
    </row>
    <row r="128" spans="1:11" ht="21.75" customHeight="1">
      <c r="A128" s="377"/>
      <c r="B128" s="378"/>
      <c r="C128" s="378"/>
      <c r="D128" s="178">
        <v>238</v>
      </c>
      <c r="E128" s="179" t="str">
        <f>IFERROR(VLOOKUP($D128,建設工事資格区分コード表!$A:$D,4,FALSE),"")</f>
        <v>２級</v>
      </c>
      <c r="F128" s="180" t="str">
        <f>IFERROR(VLOOKUP($D128,建設工事資格区分コード表!$A:$F,6,FALSE),"")</f>
        <v>建築士</v>
      </c>
    </row>
    <row r="129" spans="1:11" ht="21.75" customHeight="1">
      <c r="A129" s="377"/>
      <c r="B129" s="378"/>
      <c r="C129" s="177"/>
      <c r="D129" s="178">
        <v>177</v>
      </c>
      <c r="E129" s="179" t="str">
        <f>IFERROR(VLOOKUP($D129,建設工事資格区分コード表!$A:$D,4,FALSE),"")</f>
        <v>１級</v>
      </c>
      <c r="F129" s="180" t="str">
        <f>IFERROR(VLOOKUP($D129,建設工事資格区分コード表!$A:$F,6,FALSE),"")</f>
        <v>タイル張り・タイル張り工</v>
      </c>
    </row>
    <row r="130" spans="1:11" ht="21.75" customHeight="1">
      <c r="A130" s="377"/>
      <c r="B130" s="378"/>
      <c r="C130" s="378" t="s">
        <v>387</v>
      </c>
      <c r="D130" s="178">
        <v>277</v>
      </c>
      <c r="E130" s="179" t="str">
        <f>IFERROR(VLOOKUP($D130,建設工事資格区分コード表!$A:$D,4,FALSE),"")</f>
        <v>２級 （３年以上経験）</v>
      </c>
      <c r="F130" s="180" t="str">
        <f>IFERROR(VLOOKUP($D130,建設工事資格区分コード表!$A:$F,6,FALSE),"")</f>
        <v>タイル張り・タイル張り工</v>
      </c>
    </row>
    <row r="131" spans="1:11" ht="21.75" customHeight="1">
      <c r="A131" s="377"/>
      <c r="B131" s="378"/>
      <c r="C131" s="378"/>
      <c r="D131" s="178">
        <v>178</v>
      </c>
      <c r="E131" s="179" t="str">
        <f>IFERROR(VLOOKUP($D131,建設工事資格区分コード表!$A:$D,4,FALSE),"")</f>
        <v>１級</v>
      </c>
      <c r="F131" s="180" t="str">
        <f>IFERROR(VLOOKUP($D131,建設工事資格区分コード表!$A:$F,6,FALSE),"")</f>
        <v>築炉・築炉工・れんが積み</v>
      </c>
    </row>
    <row r="132" spans="1:11" ht="21.75" customHeight="1">
      <c r="A132" s="377"/>
      <c r="B132" s="378"/>
      <c r="C132" s="378"/>
      <c r="D132" s="178">
        <v>278</v>
      </c>
      <c r="E132" s="179" t="str">
        <f>IFERROR(VLOOKUP($D132,建設工事資格区分コード表!$A:$D,4,FALSE),"")</f>
        <v>２級 （３年以上経験）</v>
      </c>
      <c r="F132" s="180" t="str">
        <f>IFERROR(VLOOKUP($D132,建設工事資格区分コード表!$A:$F,6,FALSE),"")</f>
        <v>築炉・築炉工・れんが積み</v>
      </c>
    </row>
    <row r="133" spans="1:11" ht="21.75" customHeight="1">
      <c r="A133" s="377"/>
      <c r="B133" s="378"/>
      <c r="C133" s="378"/>
      <c r="D133" s="178">
        <v>179</v>
      </c>
      <c r="E133" s="179" t="str">
        <f>IFERROR(VLOOKUP($D133,建設工事資格区分コード表!$A:$D,4,FALSE),"")</f>
        <v>１級</v>
      </c>
      <c r="F133" s="180" t="str">
        <f>IFERROR(VLOOKUP($D133,建設工事資格区分コード表!$A:$F,6,FALSE),"")</f>
        <v>ブロック建・ブロック建工・コン積みブロック施工</v>
      </c>
    </row>
    <row r="134" spans="1:11" ht="21.75" customHeight="1">
      <c r="A134" s="377"/>
      <c r="B134" s="378"/>
      <c r="C134" s="378"/>
      <c r="D134" s="178">
        <v>279</v>
      </c>
      <c r="E134" s="179" t="str">
        <f>IFERROR(VLOOKUP($D134,建設工事資格区分コード表!$A:$D,4,FALSE),"")</f>
        <v>２級 （３年以上経験）</v>
      </c>
      <c r="F134" s="180" t="str">
        <f>IFERROR(VLOOKUP($D134,建設工事資格区分コード表!$A:$F,6,FALSE),"")</f>
        <v>ブロック建・ブロック建工・コン積みブロック施工</v>
      </c>
    </row>
    <row r="135" spans="1:11" ht="21.75" customHeight="1">
      <c r="A135" s="377"/>
      <c r="B135" s="378"/>
      <c r="C135" s="378"/>
      <c r="D135" s="178" t="s">
        <v>399</v>
      </c>
      <c r="E135" s="179" t="str">
        <f>IFERROR(VLOOKUP($D135,建設工事資格区分コード表!$A:$D,4,FALSE),"")</f>
        <v>タイル・レンガ</v>
      </c>
      <c r="F135" s="180" t="str">
        <f>IFERROR(VLOOKUP($D135,建設工事資格区分コード表!$A:$F,6,FALSE),"")</f>
        <v>基幹技能者</v>
      </c>
    </row>
    <row r="136" spans="1:11" ht="21.75" customHeight="1">
      <c r="A136" s="377"/>
      <c r="B136" s="378"/>
      <c r="C136" s="378"/>
      <c r="D136" s="178" t="s">
        <v>485</v>
      </c>
      <c r="E136" s="179" t="str">
        <f>IFERROR(VLOOKUP($D136,建設工事資格区分コード表!$A:$D,4,FALSE),"")</f>
        <v>タイル・レンガ</v>
      </c>
      <c r="F136" s="180" t="s">
        <v>648</v>
      </c>
      <c r="K136"/>
    </row>
    <row r="137" spans="1:11" ht="21.75" customHeight="1" thickBot="1">
      <c r="A137" s="379"/>
      <c r="B137" s="380"/>
      <c r="C137" s="380"/>
      <c r="D137" s="182" t="s">
        <v>554</v>
      </c>
      <c r="E137" s="60" t="str">
        <f>IFERROR(VLOOKUP($D137,建設工事資格区分コード表!$A:$D,4,FALSE),"")</f>
        <v>タイル・レンガ</v>
      </c>
      <c r="F137" s="183" t="s">
        <v>649</v>
      </c>
      <c r="K137"/>
    </row>
    <row r="138" spans="1:11" ht="21.75" customHeight="1">
      <c r="A138" s="375" t="s">
        <v>220</v>
      </c>
      <c r="B138" s="376"/>
      <c r="C138" s="376" t="s">
        <v>388</v>
      </c>
      <c r="D138" s="189">
        <v>113</v>
      </c>
      <c r="E138" s="190" t="str">
        <f>IFERROR(VLOOKUP($D138,建設工事資格区分コード表!$A:$D,4,FALSE),"")</f>
        <v>１級</v>
      </c>
      <c r="F138" s="191" t="str">
        <f>IFERROR(VLOOKUP($D138,建設工事資格区分コード表!$A:$F,6,FALSE),"")</f>
        <v>土木施工管理技士</v>
      </c>
    </row>
    <row r="139" spans="1:11" ht="21.75" customHeight="1">
      <c r="A139" s="377"/>
      <c r="B139" s="378"/>
      <c r="C139" s="378"/>
      <c r="D139" s="178">
        <v>120</v>
      </c>
      <c r="E139" s="179" t="str">
        <f>IFERROR(VLOOKUP($D139,建設工事資格区分コード表!$A:$D,4,FALSE),"")</f>
        <v>１級</v>
      </c>
      <c r="F139" s="180" t="str">
        <f>IFERROR(VLOOKUP($D139,建設工事資格区分コード表!$A:$F,6,FALSE),"")</f>
        <v>建築施工管理技士</v>
      </c>
    </row>
    <row r="140" spans="1:11" ht="21.75" customHeight="1">
      <c r="A140" s="377"/>
      <c r="B140" s="378"/>
      <c r="C140" s="378"/>
      <c r="D140" s="178">
        <v>137</v>
      </c>
      <c r="E140" s="179" t="str">
        <f>IFERROR(VLOOKUP($D140,建設工事資格区分コード表!$A:$D,4,FALSE),"")</f>
        <v>１級</v>
      </c>
      <c r="F140" s="180" t="str">
        <f>IFERROR(VLOOKUP($D140,建設工事資格区分コード表!$A:$F,6,FALSE),"")</f>
        <v>建築士</v>
      </c>
    </row>
    <row r="141" spans="1:11" ht="21.75" customHeight="1">
      <c r="A141" s="377"/>
      <c r="B141" s="378"/>
      <c r="C141" s="378" t="s">
        <v>389</v>
      </c>
      <c r="D141" s="178">
        <v>214</v>
      </c>
      <c r="E141" s="179" t="str">
        <f>IFERROR(VLOOKUP($D141,建設工事資格区分コード表!$A:$D,4,FALSE),"")</f>
        <v>２級（土木）</v>
      </c>
      <c r="F141" s="180" t="str">
        <f>IFERROR(VLOOKUP($D141,建設工事資格区分コード表!$A:$F,6,FALSE),"")</f>
        <v>土木施工管理技士</v>
      </c>
    </row>
    <row r="142" spans="1:11" ht="21.75" customHeight="1">
      <c r="A142" s="377"/>
      <c r="B142" s="378"/>
      <c r="C142" s="378"/>
      <c r="D142" s="178">
        <v>222</v>
      </c>
      <c r="E142" s="179" t="str">
        <f>IFERROR(VLOOKUP($D142,建設工事資格区分コード表!$A:$D,4,FALSE),"")</f>
        <v>２級（躯体）</v>
      </c>
      <c r="F142" s="180" t="str">
        <f>IFERROR(VLOOKUP($D142,建設工事資格区分コード表!$A:$F,6,FALSE),"")</f>
        <v>建築施工管理技士</v>
      </c>
    </row>
    <row r="143" spans="1:11" ht="21.75" customHeight="1">
      <c r="A143" s="377"/>
      <c r="B143" s="378"/>
      <c r="C143" s="378" t="s">
        <v>387</v>
      </c>
      <c r="D143" s="178">
        <v>142</v>
      </c>
      <c r="E143" s="179">
        <f>IFERROR(VLOOKUP($D143,建設工事資格区分コード表!$A:$D,4,FALSE),"")</f>
        <v>0</v>
      </c>
      <c r="F143" s="180" t="str">
        <f>IFERROR(VLOOKUP($D143,建設工事資格区分コード表!$A:$F,6,FALSE),"")</f>
        <v>建設「鋼構、コン」・総合（建設「鋼構、コン」）</v>
      </c>
    </row>
    <row r="144" spans="1:11" ht="21.75" customHeight="1">
      <c r="A144" s="377"/>
      <c r="B144" s="378"/>
      <c r="C144" s="378"/>
      <c r="D144" s="178">
        <v>181</v>
      </c>
      <c r="E144" s="179" t="str">
        <f>IFERROR(VLOOKUP($D144,建設工事資格区分コード表!$A:$D,4,FALSE),"")</f>
        <v>１級</v>
      </c>
      <c r="F144" s="180" t="str">
        <f>IFERROR(VLOOKUP($D144,建設工事資格区分コード表!$A:$F,6,FALSE),"")</f>
        <v>鉄工・製罐</v>
      </c>
    </row>
    <row r="145" spans="1:11" ht="21.75" customHeight="1">
      <c r="A145" s="377"/>
      <c r="B145" s="378"/>
      <c r="C145" s="378"/>
      <c r="D145" s="178">
        <v>281</v>
      </c>
      <c r="E145" s="179" t="str">
        <f>IFERROR(VLOOKUP($D145,建設工事資格区分コード表!$A:$D,4,FALSE),"")</f>
        <v>２級 （３年以上経験）</v>
      </c>
      <c r="F145" s="180" t="str">
        <f>IFERROR(VLOOKUP($D145,建設工事資格区分コード表!$A:$F,6,FALSE),"")</f>
        <v>鉄工・製罐</v>
      </c>
    </row>
    <row r="146" spans="1:11" ht="21.75" customHeight="1">
      <c r="A146" s="377"/>
      <c r="B146" s="378"/>
      <c r="C146" s="378"/>
      <c r="D146" s="178" t="s">
        <v>400</v>
      </c>
      <c r="E146" s="179" t="str">
        <f>IFERROR(VLOOKUP($D146,建設工事資格区分コード表!$A:$D,4,FALSE),"")</f>
        <v>鋼構造物</v>
      </c>
      <c r="F146" s="180" t="str">
        <f>IFERROR(VLOOKUP($D146,建設工事資格区分コード表!$A:$F,6,FALSE),"")</f>
        <v>基幹技能者</v>
      </c>
    </row>
    <row r="147" spans="1:11" ht="21.75" customHeight="1">
      <c r="A147" s="377"/>
      <c r="B147" s="378"/>
      <c r="C147" s="378"/>
      <c r="D147" s="178" t="s">
        <v>486</v>
      </c>
      <c r="E147" s="179" t="str">
        <f>IFERROR(VLOOKUP($D147,建設工事資格区分コード表!$A:$D,4,FALSE),"")</f>
        <v>鋼構造物</v>
      </c>
      <c r="F147" s="180" t="s">
        <v>648</v>
      </c>
      <c r="K147"/>
    </row>
    <row r="148" spans="1:11" ht="21.75" customHeight="1" thickBot="1">
      <c r="A148" s="379"/>
      <c r="B148" s="380"/>
      <c r="C148" s="380"/>
      <c r="D148" s="182" t="s">
        <v>553</v>
      </c>
      <c r="E148" s="60" t="str">
        <f>IFERROR(VLOOKUP($D148,建設工事資格区分コード表!$A:$D,4,FALSE),"")</f>
        <v>鋼構造物</v>
      </c>
      <c r="F148" s="183" t="s">
        <v>649</v>
      </c>
      <c r="K148"/>
    </row>
    <row r="149" spans="1:11" ht="21.75" customHeight="1">
      <c r="A149" s="375" t="s">
        <v>221</v>
      </c>
      <c r="B149" s="376"/>
      <c r="C149" s="188" t="s">
        <v>388</v>
      </c>
      <c r="D149" s="189">
        <v>120</v>
      </c>
      <c r="E149" s="190" t="str">
        <f>IFERROR(VLOOKUP($D149,建設工事資格区分コード表!$A:$D,4,FALSE),"")</f>
        <v>１級</v>
      </c>
      <c r="F149" s="191" t="str">
        <f>IFERROR(VLOOKUP($D149,建設工事資格区分コード表!$A:$F,6,FALSE),"")</f>
        <v>建築施工管理技士</v>
      </c>
    </row>
    <row r="150" spans="1:11" ht="21.75" customHeight="1">
      <c r="A150" s="377"/>
      <c r="B150" s="378"/>
      <c r="C150" s="177" t="s">
        <v>389</v>
      </c>
      <c r="D150" s="178">
        <v>222</v>
      </c>
      <c r="E150" s="179" t="str">
        <f>IFERROR(VLOOKUP($D150,建設工事資格区分コード表!$A:$D,4,FALSE),"")</f>
        <v>２級（躯体）</v>
      </c>
      <c r="F150" s="180" t="str">
        <f>IFERROR(VLOOKUP($D150,建設工事資格区分コード表!$A:$F,6,FALSE),"")</f>
        <v>建築施工管理技士</v>
      </c>
    </row>
    <row r="151" spans="1:11" ht="21.75" customHeight="1">
      <c r="A151" s="377"/>
      <c r="B151" s="378"/>
      <c r="C151" s="378" t="s">
        <v>387</v>
      </c>
      <c r="D151" s="178">
        <v>182</v>
      </c>
      <c r="E151" s="179" t="str">
        <f>IFERROR(VLOOKUP($D151,建設工事資格区分コード表!$A:$D,4,FALSE),"")</f>
        <v>１級</v>
      </c>
      <c r="F151" s="180" t="str">
        <f>IFERROR(VLOOKUP($D151,建設工事資格区分コード表!$A:$F,6,FALSE),"")</f>
        <v>鉄筋組立て・鉄筋施工</v>
      </c>
    </row>
    <row r="152" spans="1:11" ht="21.75" customHeight="1">
      <c r="A152" s="377"/>
      <c r="B152" s="378"/>
      <c r="C152" s="378"/>
      <c r="D152" s="178">
        <v>282</v>
      </c>
      <c r="E152" s="179" t="str">
        <f>IFERROR(VLOOKUP($D152,建設工事資格区分コード表!$A:$D,4,FALSE),"")</f>
        <v>２級 （３年以上経験）</v>
      </c>
      <c r="F152" s="180" t="str">
        <f>IFERROR(VLOOKUP($D152,建設工事資格区分コード表!$A:$F,6,FALSE),"")</f>
        <v>鉄筋組立て・鉄筋施工</v>
      </c>
    </row>
    <row r="153" spans="1:11" ht="21.75" customHeight="1">
      <c r="A153" s="377"/>
      <c r="B153" s="378"/>
      <c r="C153" s="378"/>
      <c r="D153" s="178" t="s">
        <v>401</v>
      </c>
      <c r="E153" s="179" t="str">
        <f>IFERROR(VLOOKUP($D153,建設工事資格区分コード表!$A:$D,4,FALSE),"")</f>
        <v>鉄筋</v>
      </c>
      <c r="F153" s="180" t="str">
        <f>IFERROR(VLOOKUP($D153,建設工事資格区分コード表!$A:$F,6,FALSE),"")</f>
        <v>基幹技能者</v>
      </c>
    </row>
    <row r="154" spans="1:11" ht="21.75" customHeight="1">
      <c r="A154" s="377"/>
      <c r="B154" s="378"/>
      <c r="C154" s="378"/>
      <c r="D154" s="178" t="s">
        <v>487</v>
      </c>
      <c r="E154" s="179" t="str">
        <f>IFERROR(VLOOKUP($D154,建設工事資格区分コード表!$A:$D,4,FALSE),"")</f>
        <v>鉄筋</v>
      </c>
      <c r="F154" s="180" t="s">
        <v>648</v>
      </c>
      <c r="K154"/>
    </row>
    <row r="155" spans="1:11" ht="21.75" customHeight="1" thickBot="1">
      <c r="A155" s="379"/>
      <c r="B155" s="380"/>
      <c r="C155" s="380"/>
      <c r="D155" s="182" t="s">
        <v>552</v>
      </c>
      <c r="E155" s="60" t="str">
        <f>IFERROR(VLOOKUP($D155,建設工事資格区分コード表!$A:$D,4,FALSE),"")</f>
        <v>鉄筋</v>
      </c>
      <c r="F155" s="183" t="s">
        <v>649</v>
      </c>
      <c r="K155"/>
    </row>
    <row r="156" spans="1:11" ht="21.75" customHeight="1">
      <c r="A156" s="375" t="s">
        <v>222</v>
      </c>
      <c r="B156" s="376"/>
      <c r="C156" s="376" t="s">
        <v>388</v>
      </c>
      <c r="D156" s="189">
        <v>111</v>
      </c>
      <c r="E156" s="190" t="str">
        <f>IFERROR(VLOOKUP($D156,建設工事資格区分コード表!$A:$D,4,FALSE),"")</f>
        <v>１級</v>
      </c>
      <c r="F156" s="191" t="str">
        <f>IFERROR(VLOOKUP($D156,建設工事資格区分コード表!$A:$F,6,FALSE),"")</f>
        <v>建設機械施工技士</v>
      </c>
    </row>
    <row r="157" spans="1:11" ht="21.75" customHeight="1">
      <c r="A157" s="377"/>
      <c r="B157" s="378"/>
      <c r="C157" s="378"/>
      <c r="D157" s="178">
        <v>113</v>
      </c>
      <c r="E157" s="179" t="str">
        <f>IFERROR(VLOOKUP($D157,建設工事資格区分コード表!$A:$D,4,FALSE),"")</f>
        <v>１級</v>
      </c>
      <c r="F157" s="180" t="str">
        <f>IFERROR(VLOOKUP($D157,建設工事資格区分コード表!$A:$F,6,FALSE),"")</f>
        <v>土木施工管理技士</v>
      </c>
    </row>
    <row r="158" spans="1:11" ht="21.75" customHeight="1">
      <c r="A158" s="377"/>
      <c r="B158" s="378"/>
      <c r="C158" s="378" t="s">
        <v>389</v>
      </c>
      <c r="D158" s="178">
        <v>212</v>
      </c>
      <c r="E158" s="179" t="str">
        <f>IFERROR(VLOOKUP($D158,建設工事資格区分コード表!$A:$D,4,FALSE),"")</f>
        <v>２級（第１種～第６種）</v>
      </c>
      <c r="F158" s="180" t="str">
        <f>IFERROR(VLOOKUP($D158,建設工事資格区分コード表!$A:$F,6,FALSE),"")</f>
        <v>建設機械施工技士</v>
      </c>
    </row>
    <row r="159" spans="1:11" ht="21.75" customHeight="1">
      <c r="A159" s="377"/>
      <c r="B159" s="378"/>
      <c r="C159" s="378"/>
      <c r="D159" s="178">
        <v>214</v>
      </c>
      <c r="E159" s="179" t="str">
        <f>IFERROR(VLOOKUP($D159,建設工事資格区分コード表!$A:$D,4,FALSE),"")</f>
        <v>２級（土木）</v>
      </c>
      <c r="F159" s="180" t="str">
        <f>IFERROR(VLOOKUP($D159,建設工事資格区分コード表!$A:$F,6,FALSE),"")</f>
        <v>土木施工管理技士</v>
      </c>
    </row>
    <row r="160" spans="1:11" ht="21.75" customHeight="1">
      <c r="A160" s="377"/>
      <c r="B160" s="378"/>
      <c r="C160" s="378" t="s">
        <v>387</v>
      </c>
      <c r="D160" s="178">
        <v>141</v>
      </c>
      <c r="E160" s="179">
        <f>IFERROR(VLOOKUP($D160,建設工事資格区分コード表!$A:$D,4,FALSE),"")</f>
        <v>0</v>
      </c>
      <c r="F160" s="180" t="str">
        <f>IFERROR(VLOOKUP($D160,建設工事資格区分コード表!$A:$F,6,FALSE),"")</f>
        <v>建設・総合（建設）</v>
      </c>
    </row>
    <row r="161" spans="1:11" ht="21.75" customHeight="1">
      <c r="A161" s="377"/>
      <c r="B161" s="378"/>
      <c r="C161" s="378"/>
      <c r="D161" s="178">
        <v>142</v>
      </c>
      <c r="E161" s="179">
        <f>IFERROR(VLOOKUP($D161,建設工事資格区分コード表!$A:$D,4,FALSE),"")</f>
        <v>0</v>
      </c>
      <c r="F161" s="180" t="str">
        <f>IFERROR(VLOOKUP($D161,建設工事資格区分コード表!$A:$F,6,FALSE),"")</f>
        <v>建設「鋼構、コン」・総合（建設「鋼構、コン」）</v>
      </c>
    </row>
    <row r="162" spans="1:11" ht="21.75" customHeight="1">
      <c r="A162" s="377"/>
      <c r="B162" s="378"/>
      <c r="C162" s="378"/>
      <c r="D162" s="178" t="s">
        <v>402</v>
      </c>
      <c r="E162" s="179" t="str">
        <f>IFERROR(VLOOKUP($D162,建設工事資格区分コード表!$A:$D,4,FALSE),"")</f>
        <v>ほ装</v>
      </c>
      <c r="F162" s="180" t="str">
        <f>IFERROR(VLOOKUP($D162,建設工事資格区分コード表!$A:$F,6,FALSE),"")</f>
        <v>基幹技能者</v>
      </c>
    </row>
    <row r="163" spans="1:11" ht="21.75" customHeight="1">
      <c r="A163" s="377"/>
      <c r="B163" s="378"/>
      <c r="C163" s="378"/>
      <c r="D163" s="178" t="s">
        <v>488</v>
      </c>
      <c r="E163" s="179" t="str">
        <f>IFERROR(VLOOKUP($D163,建設工事資格区分コード表!$A:$D,4,FALSE),"")</f>
        <v>ほ装</v>
      </c>
      <c r="F163" s="180" t="s">
        <v>648</v>
      </c>
      <c r="K163"/>
    </row>
    <row r="164" spans="1:11" ht="21.75" customHeight="1" thickBot="1">
      <c r="A164" s="379"/>
      <c r="B164" s="380"/>
      <c r="C164" s="380"/>
      <c r="D164" s="182" t="s">
        <v>551</v>
      </c>
      <c r="E164" s="60" t="str">
        <f>IFERROR(VLOOKUP($D164,建設工事資格区分コード表!$A:$D,4,FALSE),"")</f>
        <v>ほ装</v>
      </c>
      <c r="F164" s="183" t="s">
        <v>649</v>
      </c>
      <c r="K164"/>
    </row>
    <row r="165" spans="1:11" ht="21.75" customHeight="1">
      <c r="A165" s="375" t="s">
        <v>223</v>
      </c>
      <c r="B165" s="376"/>
      <c r="C165" s="188" t="s">
        <v>388</v>
      </c>
      <c r="D165" s="189">
        <v>113</v>
      </c>
      <c r="E165" s="190" t="str">
        <f>IFERROR(VLOOKUP($D165,建設工事資格区分コード表!$A:$D,4,FALSE),"")</f>
        <v>１級</v>
      </c>
      <c r="F165" s="191" t="str">
        <f>IFERROR(VLOOKUP($D165,建設工事資格区分コード表!$A:$F,6,FALSE),"")</f>
        <v>土木施工管理技士</v>
      </c>
    </row>
    <row r="166" spans="1:11" ht="21.75" customHeight="1">
      <c r="A166" s="377"/>
      <c r="B166" s="378"/>
      <c r="C166" s="177" t="s">
        <v>389</v>
      </c>
      <c r="D166" s="178">
        <v>214</v>
      </c>
      <c r="E166" s="179" t="str">
        <f>IFERROR(VLOOKUP($D166,建設工事資格区分コード表!$A:$D,4,FALSE),"")</f>
        <v>２級（土木）</v>
      </c>
      <c r="F166" s="180" t="str">
        <f>IFERROR(VLOOKUP($D166,建設工事資格区分コード表!$A:$F,6,FALSE),"")</f>
        <v>土木施工管理技士</v>
      </c>
    </row>
    <row r="167" spans="1:11" ht="21.75" customHeight="1">
      <c r="A167" s="377"/>
      <c r="B167" s="378"/>
      <c r="C167" s="378" t="s">
        <v>387</v>
      </c>
      <c r="D167" s="178">
        <v>141</v>
      </c>
      <c r="E167" s="179">
        <f>IFERROR(VLOOKUP($D167,建設工事資格区分コード表!$A:$D,4,FALSE),"")</f>
        <v>0</v>
      </c>
      <c r="F167" s="180" t="str">
        <f>IFERROR(VLOOKUP($D167,建設工事資格区分コード表!$A:$F,6,FALSE),"")</f>
        <v>建設・総合（建設）</v>
      </c>
    </row>
    <row r="168" spans="1:11" ht="21.75" customHeight="1">
      <c r="A168" s="377"/>
      <c r="B168" s="378"/>
      <c r="C168" s="378"/>
      <c r="D168" s="178">
        <v>142</v>
      </c>
      <c r="E168" s="179">
        <f>IFERROR(VLOOKUP($D168,建設工事資格区分コード表!$A:$D,4,FALSE),"")</f>
        <v>0</v>
      </c>
      <c r="F168" s="180" t="str">
        <f>IFERROR(VLOOKUP($D168,建設工事資格区分コード表!$A:$F,6,FALSE),"")</f>
        <v>建設「鋼構、コン」・総合（建設「鋼構、コン」）</v>
      </c>
    </row>
    <row r="169" spans="1:11" ht="21.75" customHeight="1">
      <c r="A169" s="377"/>
      <c r="B169" s="378"/>
      <c r="C169" s="378"/>
      <c r="D169" s="178">
        <v>149</v>
      </c>
      <c r="E169" s="179">
        <f>IFERROR(VLOOKUP($D169,建設工事資格区分コード表!$A:$D,4,FALSE),"")</f>
        <v>0</v>
      </c>
      <c r="F169" s="180" t="str">
        <f>IFERROR(VLOOKUP($D169,建設工事資格区分コード表!$A:$F,6,FALSE),"")</f>
        <v>水産「水産土木」・総合（水産「水産土木」）</v>
      </c>
    </row>
    <row r="170" spans="1:11" ht="21.75" customHeight="1">
      <c r="A170" s="377"/>
      <c r="B170" s="378"/>
      <c r="C170" s="378"/>
      <c r="D170" s="178" t="s">
        <v>403</v>
      </c>
      <c r="E170" s="179" t="str">
        <f>IFERROR(VLOOKUP($D170,建設工事資格区分コード表!$A:$D,4,FALSE),"")</f>
        <v>しゅんせつ</v>
      </c>
      <c r="F170" s="180" t="str">
        <f>IFERROR(VLOOKUP($D170,建設工事資格区分コード表!$A:$F,6,FALSE),"")</f>
        <v>基幹技能者</v>
      </c>
    </row>
    <row r="171" spans="1:11" ht="21.75" customHeight="1">
      <c r="A171" s="377"/>
      <c r="B171" s="378"/>
      <c r="C171" s="378"/>
      <c r="D171" s="178" t="s">
        <v>489</v>
      </c>
      <c r="E171" s="179" t="str">
        <f>IFERROR(VLOOKUP($D171,建設工事資格区分コード表!$A:$D,4,FALSE),"")</f>
        <v>しゅんせつ</v>
      </c>
      <c r="F171" s="180" t="s">
        <v>648</v>
      </c>
      <c r="K171"/>
    </row>
    <row r="172" spans="1:11" ht="21.75" customHeight="1" thickBot="1">
      <c r="A172" s="379"/>
      <c r="B172" s="380"/>
      <c r="C172" s="380"/>
      <c r="D172" s="182" t="s">
        <v>550</v>
      </c>
      <c r="E172" s="60" t="str">
        <f>IFERROR(VLOOKUP($D172,建設工事資格区分コード表!$A:$D,4,FALSE),"")</f>
        <v>しゅんせつ</v>
      </c>
      <c r="F172" s="183" t="s">
        <v>649</v>
      </c>
      <c r="K172"/>
    </row>
    <row r="173" spans="1:11" ht="21.75" customHeight="1">
      <c r="A173" s="375" t="s">
        <v>224</v>
      </c>
      <c r="B173" s="376"/>
      <c r="C173" s="188" t="s">
        <v>388</v>
      </c>
      <c r="D173" s="189">
        <v>120</v>
      </c>
      <c r="E173" s="190" t="str">
        <f>IFERROR(VLOOKUP($D173,建設工事資格区分コード表!$A:$D,4,FALSE),"")</f>
        <v>１級</v>
      </c>
      <c r="F173" s="191" t="str">
        <f>IFERROR(VLOOKUP($D173,建設工事資格区分コード表!$A:$F,6,FALSE),"")</f>
        <v>建築施工管理技士</v>
      </c>
    </row>
    <row r="174" spans="1:11" ht="21.75" customHeight="1">
      <c r="A174" s="377"/>
      <c r="B174" s="378"/>
      <c r="C174" s="177" t="s">
        <v>389</v>
      </c>
      <c r="D174" s="178">
        <v>223</v>
      </c>
      <c r="E174" s="179" t="str">
        <f>IFERROR(VLOOKUP($D174,建設工事資格区分コード表!$A:$D,4,FALSE),"")</f>
        <v>２級（仕上げ）</v>
      </c>
      <c r="F174" s="180" t="str">
        <f>IFERROR(VLOOKUP($D174,建設工事資格区分コード表!$A:$F,6,FALSE),"")</f>
        <v>建築施工管理技士</v>
      </c>
    </row>
    <row r="175" spans="1:11" ht="21.75" customHeight="1">
      <c r="A175" s="377"/>
      <c r="B175" s="378"/>
      <c r="C175" s="378" t="s">
        <v>387</v>
      </c>
      <c r="D175" s="178">
        <v>170</v>
      </c>
      <c r="E175" s="179" t="str">
        <f>IFERROR(VLOOKUP($D175,建設工事資格区分コード表!$A:$D,4,FALSE),"")</f>
        <v>１級</v>
      </c>
      <c r="F175" s="180" t="str">
        <f>IFERROR(VLOOKUP($D175,建設工事資格区分コード表!$A:$F,6,FALSE),"")</f>
        <v>建築板金「ダクト板金作業」</v>
      </c>
    </row>
    <row r="176" spans="1:11" ht="21.75" customHeight="1">
      <c r="A176" s="377"/>
      <c r="B176" s="378"/>
      <c r="C176" s="378"/>
      <c r="D176" s="178">
        <v>270</v>
      </c>
      <c r="E176" s="179" t="str">
        <f>IFERROR(VLOOKUP($D176,建設工事資格区分コード表!$A:$D,4,FALSE),"")</f>
        <v>２級 （３年以上経験）</v>
      </c>
      <c r="F176" s="180" t="str">
        <f>IFERROR(VLOOKUP($D176,建設工事資格区分コード表!$A:$F,6,FALSE),"")</f>
        <v>建築板金「ダクト板金作業」</v>
      </c>
    </row>
    <row r="177" spans="1:11" ht="21.75" customHeight="1">
      <c r="A177" s="377"/>
      <c r="B177" s="378"/>
      <c r="C177" s="378"/>
      <c r="D177" s="178">
        <v>183</v>
      </c>
      <c r="E177" s="179" t="str">
        <f>IFERROR(VLOOKUP($D177,建設工事資格区分コード表!$A:$D,4,FALSE),"")</f>
        <v>１級</v>
      </c>
      <c r="F177" s="180" t="str">
        <f>IFERROR(VLOOKUP($D177,建設工事資格区分コード表!$A:$F,6,FALSE),"")</f>
        <v>工場板金</v>
      </c>
    </row>
    <row r="178" spans="1:11" ht="21.75" customHeight="1">
      <c r="A178" s="377"/>
      <c r="B178" s="378"/>
      <c r="C178" s="378"/>
      <c r="D178" s="178">
        <v>283</v>
      </c>
      <c r="E178" s="179" t="str">
        <f>IFERROR(VLOOKUP($D178,建設工事資格区分コード表!$A:$D,4,FALSE),"")</f>
        <v>２級 （３年以上経験）</v>
      </c>
      <c r="F178" s="180" t="str">
        <f>IFERROR(VLOOKUP($D178,建設工事資格区分コード表!$A:$F,6,FALSE),"")</f>
        <v>工場板金</v>
      </c>
    </row>
    <row r="179" spans="1:11" ht="21.75" customHeight="1">
      <c r="A179" s="377"/>
      <c r="B179" s="378"/>
      <c r="C179" s="378"/>
      <c r="D179" s="178">
        <v>184</v>
      </c>
      <c r="E179" s="179" t="str">
        <f>IFERROR(VLOOKUP($D179,建設工事資格区分コード表!$A:$D,4,FALSE),"")</f>
        <v>１級</v>
      </c>
      <c r="F179" s="180" t="str">
        <f>IFERROR(VLOOKUP($D179,建設工事資格区分コード表!$A:$F,6,FALSE),"")</f>
        <v>板金「建板」・建板「内外装板」・板工「建板」</v>
      </c>
    </row>
    <row r="180" spans="1:11" ht="21.75" customHeight="1">
      <c r="A180" s="377"/>
      <c r="B180" s="378"/>
      <c r="C180" s="378"/>
      <c r="D180" s="178">
        <v>284</v>
      </c>
      <c r="E180" s="179" t="str">
        <f>IFERROR(VLOOKUP($D180,建設工事資格区分コード表!$A:$D,4,FALSE),"")</f>
        <v>２級 （３年以上経験）</v>
      </c>
      <c r="F180" s="180" t="str">
        <f>IFERROR(VLOOKUP($D180,建設工事資格区分コード表!$A:$F,6,FALSE),"")</f>
        <v>板金「建板」・建板「内外装板」・板工「建板」</v>
      </c>
    </row>
    <row r="181" spans="1:11" ht="21.75" customHeight="1">
      <c r="A181" s="377"/>
      <c r="B181" s="378"/>
      <c r="C181" s="378"/>
      <c r="D181" s="178">
        <v>185</v>
      </c>
      <c r="E181" s="179" t="str">
        <f>IFERROR(VLOOKUP($D181,建設工事資格区分コード表!$A:$D,4,FALSE),"")</f>
        <v>１級</v>
      </c>
      <c r="F181" s="180" t="str">
        <f>IFERROR(VLOOKUP($D181,建設工事資格区分コード表!$A:$F,6,FALSE),"")</f>
        <v>板金・板金工・打出し板金</v>
      </c>
    </row>
    <row r="182" spans="1:11" ht="21.75" customHeight="1">
      <c r="A182" s="377"/>
      <c r="B182" s="378"/>
      <c r="C182" s="378"/>
      <c r="D182" s="178">
        <v>285</v>
      </c>
      <c r="E182" s="179" t="str">
        <f>IFERROR(VLOOKUP($D182,建設工事資格区分コード表!$A:$D,4,FALSE),"")</f>
        <v>２級 （３年以上経験）</v>
      </c>
      <c r="F182" s="180" t="str">
        <f>IFERROR(VLOOKUP($D182,建設工事資格区分コード表!$A:$F,6,FALSE),"")</f>
        <v>板金・板金工・打出し板金</v>
      </c>
    </row>
    <row r="183" spans="1:11" ht="21.75" customHeight="1">
      <c r="A183" s="377"/>
      <c r="B183" s="378"/>
      <c r="C183" s="378"/>
      <c r="D183" s="178" t="s">
        <v>404</v>
      </c>
      <c r="E183" s="179" t="str">
        <f>IFERROR(VLOOKUP($D183,建設工事資格区分コード表!$A:$D,4,FALSE),"")</f>
        <v>板金</v>
      </c>
      <c r="F183" s="180" t="str">
        <f>IFERROR(VLOOKUP($D183,建設工事資格区分コード表!$A:$F,6,FALSE),"")</f>
        <v>基幹技能者</v>
      </c>
    </row>
    <row r="184" spans="1:11" ht="21.75" customHeight="1">
      <c r="A184" s="377"/>
      <c r="B184" s="378"/>
      <c r="C184" s="378"/>
      <c r="D184" s="178" t="s">
        <v>490</v>
      </c>
      <c r="E184" s="179" t="str">
        <f>IFERROR(VLOOKUP($D184,建設工事資格区分コード表!$A:$D,4,FALSE),"")</f>
        <v>板金</v>
      </c>
      <c r="F184" s="180" t="s">
        <v>648</v>
      </c>
      <c r="K184"/>
    </row>
    <row r="185" spans="1:11" ht="21.75" customHeight="1" thickBot="1">
      <c r="A185" s="379"/>
      <c r="B185" s="380"/>
      <c r="C185" s="380"/>
      <c r="D185" s="182" t="s">
        <v>549</v>
      </c>
      <c r="E185" s="60" t="str">
        <f>IFERROR(VLOOKUP($D185,建設工事資格区分コード表!$A:$D,4,FALSE),"")</f>
        <v>板金</v>
      </c>
      <c r="F185" s="183" t="s">
        <v>649</v>
      </c>
      <c r="K185"/>
    </row>
    <row r="186" spans="1:11" ht="21.75" customHeight="1">
      <c r="A186" s="375" t="s">
        <v>225</v>
      </c>
      <c r="B186" s="376"/>
      <c r="C186" s="188" t="s">
        <v>388</v>
      </c>
      <c r="D186" s="189">
        <v>120</v>
      </c>
      <c r="E186" s="190" t="str">
        <f>IFERROR(VLOOKUP($D186,建設工事資格区分コード表!$A:$D,4,FALSE),"")</f>
        <v>１級</v>
      </c>
      <c r="F186" s="191" t="str">
        <f>IFERROR(VLOOKUP($D186,建設工事資格区分コード表!$A:$F,6,FALSE),"")</f>
        <v>建築施工管理技士</v>
      </c>
    </row>
    <row r="187" spans="1:11" ht="21.75" customHeight="1">
      <c r="A187" s="377"/>
      <c r="B187" s="378"/>
      <c r="C187" s="177" t="s">
        <v>389</v>
      </c>
      <c r="D187" s="178">
        <v>223</v>
      </c>
      <c r="E187" s="179" t="str">
        <f>IFERROR(VLOOKUP($D187,建設工事資格区分コード表!$A:$D,4,FALSE),"")</f>
        <v>２級（仕上げ）</v>
      </c>
      <c r="F187" s="180" t="str">
        <f>IFERROR(VLOOKUP($D187,建設工事資格区分コード表!$A:$F,6,FALSE),"")</f>
        <v>建築施工管理技士</v>
      </c>
    </row>
    <row r="188" spans="1:11" ht="21.75" customHeight="1">
      <c r="A188" s="377"/>
      <c r="B188" s="378"/>
      <c r="C188" s="378" t="s">
        <v>387</v>
      </c>
      <c r="D188" s="178">
        <v>187</v>
      </c>
      <c r="E188" s="179" t="str">
        <f>IFERROR(VLOOKUP($D188,建設工事資格区分コード表!$A:$D,4,FALSE),"")</f>
        <v>１級</v>
      </c>
      <c r="F188" s="180" t="str">
        <f>IFERROR(VLOOKUP($D188,建設工事資格区分コード表!$A:$F,6,FALSE),"")</f>
        <v>ガラス施工</v>
      </c>
    </row>
    <row r="189" spans="1:11" ht="21.75" customHeight="1">
      <c r="A189" s="377"/>
      <c r="B189" s="378"/>
      <c r="C189" s="378"/>
      <c r="D189" s="178">
        <v>287</v>
      </c>
      <c r="E189" s="179" t="str">
        <f>IFERROR(VLOOKUP($D189,建設工事資格区分コード表!$A:$D,4,FALSE),"")</f>
        <v>２級 （３年以上経験）</v>
      </c>
      <c r="F189" s="180" t="str">
        <f>IFERROR(VLOOKUP($D189,建設工事資格区分コード表!$A:$F,6,FALSE),"")</f>
        <v>ガラス施工</v>
      </c>
    </row>
    <row r="190" spans="1:11" ht="21.75" customHeight="1">
      <c r="A190" s="377"/>
      <c r="B190" s="378"/>
      <c r="C190" s="378"/>
      <c r="D190" s="178" t="s">
        <v>405</v>
      </c>
      <c r="E190" s="179" t="str">
        <f>IFERROR(VLOOKUP($D190,建設工事資格区分コード表!$A:$D,4,FALSE),"")</f>
        <v>ガラス</v>
      </c>
      <c r="F190" s="180" t="str">
        <f>IFERROR(VLOOKUP($D190,建設工事資格区分コード表!$A:$F,6,FALSE),"")</f>
        <v>基幹技能者</v>
      </c>
    </row>
    <row r="191" spans="1:11" ht="21.75" customHeight="1">
      <c r="A191" s="377"/>
      <c r="B191" s="378"/>
      <c r="C191" s="378"/>
      <c r="D191" s="178" t="s">
        <v>503</v>
      </c>
      <c r="E191" s="179" t="str">
        <f>IFERROR(VLOOKUP($D191,建設工事資格区分コード表!$A:$D,4,FALSE),"")</f>
        <v>ガラス</v>
      </c>
      <c r="F191" s="180" t="s">
        <v>648</v>
      </c>
      <c r="K191"/>
    </row>
    <row r="192" spans="1:11" ht="21.75" customHeight="1" thickBot="1">
      <c r="A192" s="379"/>
      <c r="B192" s="380"/>
      <c r="C192" s="380"/>
      <c r="D192" s="182" t="s">
        <v>548</v>
      </c>
      <c r="E192" s="60" t="str">
        <f>IFERROR(VLOOKUP($D192,建設工事資格区分コード表!$A:$D,4,FALSE),"")</f>
        <v>ガラス</v>
      </c>
      <c r="F192" s="183" t="s">
        <v>649</v>
      </c>
      <c r="K192"/>
    </row>
    <row r="193" spans="1:11" ht="21.75" customHeight="1">
      <c r="A193" s="375" t="s">
        <v>226</v>
      </c>
      <c r="B193" s="376"/>
      <c r="C193" s="376" t="s">
        <v>388</v>
      </c>
      <c r="D193" s="189">
        <v>113</v>
      </c>
      <c r="E193" s="190" t="str">
        <f>IFERROR(VLOOKUP($D193,建設工事資格区分コード表!$A:$D,4,FALSE),"")</f>
        <v>１級</v>
      </c>
      <c r="F193" s="191" t="str">
        <f>IFERROR(VLOOKUP($D193,建設工事資格区分コード表!$A:$F,6,FALSE),"")</f>
        <v>土木施工管理技士</v>
      </c>
    </row>
    <row r="194" spans="1:11" ht="21.75" customHeight="1">
      <c r="A194" s="377"/>
      <c r="B194" s="378"/>
      <c r="C194" s="378"/>
      <c r="D194" s="178">
        <v>120</v>
      </c>
      <c r="E194" s="179" t="str">
        <f>IFERROR(VLOOKUP($D194,建設工事資格区分コード表!$A:$D,4,FALSE),"")</f>
        <v>１級</v>
      </c>
      <c r="F194" s="180" t="str">
        <f>IFERROR(VLOOKUP($D194,建設工事資格区分コード表!$A:$F,6,FALSE),"")</f>
        <v>建築施工管理技士</v>
      </c>
    </row>
    <row r="195" spans="1:11" ht="21.75" customHeight="1">
      <c r="A195" s="377"/>
      <c r="B195" s="378"/>
      <c r="C195" s="378" t="s">
        <v>389</v>
      </c>
      <c r="D195" s="178">
        <v>215</v>
      </c>
      <c r="E195" s="179" t="str">
        <f>IFERROR(VLOOKUP($D195,建設工事資格区分コード表!$A:$D,4,FALSE),"")</f>
        <v>２級（鋼構造物塗装）</v>
      </c>
      <c r="F195" s="180" t="str">
        <f>IFERROR(VLOOKUP($D195,建設工事資格区分コード表!$A:$F,6,FALSE),"")</f>
        <v>土木施工管理技士</v>
      </c>
    </row>
    <row r="196" spans="1:11" ht="21.75" customHeight="1">
      <c r="A196" s="377"/>
      <c r="B196" s="378"/>
      <c r="C196" s="378"/>
      <c r="D196" s="178">
        <v>223</v>
      </c>
      <c r="E196" s="179" t="str">
        <f>IFERROR(VLOOKUP($D196,建設工事資格区分コード表!$A:$D,4,FALSE),"")</f>
        <v>２級（仕上げ）</v>
      </c>
      <c r="F196" s="180" t="str">
        <f>IFERROR(VLOOKUP($D196,建設工事資格区分コード表!$A:$F,6,FALSE),"")</f>
        <v>建築施工管理技士</v>
      </c>
    </row>
    <row r="197" spans="1:11" ht="21.75" customHeight="1">
      <c r="A197" s="377"/>
      <c r="B197" s="378"/>
      <c r="C197" s="378" t="s">
        <v>387</v>
      </c>
      <c r="D197" s="178">
        <v>188</v>
      </c>
      <c r="E197" s="179" t="str">
        <f>IFERROR(VLOOKUP($D197,建設工事資格区分コード表!$A:$D,4,FALSE),"")</f>
        <v>１級</v>
      </c>
      <c r="F197" s="180" t="str">
        <f>IFERROR(VLOOKUP($D197,建設工事資格区分コード表!$A:$F,6,FALSE),"")</f>
        <v>塗装・木工塗装・木工塗装工</v>
      </c>
    </row>
    <row r="198" spans="1:11" ht="21.75" customHeight="1">
      <c r="A198" s="377"/>
      <c r="B198" s="378"/>
      <c r="C198" s="378"/>
      <c r="D198" s="178">
        <v>288</v>
      </c>
      <c r="E198" s="179" t="str">
        <f>IFERROR(VLOOKUP($D198,建設工事資格区分コード表!$A:$D,4,FALSE),"")</f>
        <v>２級 （３年以上経験）</v>
      </c>
      <c r="F198" s="180" t="str">
        <f>IFERROR(VLOOKUP($D198,建設工事資格区分コード表!$A:$F,6,FALSE),"")</f>
        <v>塗装・木工塗装・木工塗装工</v>
      </c>
    </row>
    <row r="199" spans="1:11" ht="21.75" customHeight="1">
      <c r="A199" s="377"/>
      <c r="B199" s="378"/>
      <c r="C199" s="378"/>
      <c r="D199" s="178">
        <v>189</v>
      </c>
      <c r="E199" s="179" t="str">
        <f>IFERROR(VLOOKUP($D199,建設工事資格区分コード表!$A:$D,4,FALSE),"")</f>
        <v>１級</v>
      </c>
      <c r="F199" s="180" t="str">
        <f>IFERROR(VLOOKUP($D199,建設工事資格区分コード表!$A:$F,6,FALSE),"")</f>
        <v>建築塗装・建築塗装工</v>
      </c>
    </row>
    <row r="200" spans="1:11" ht="21.75" customHeight="1">
      <c r="A200" s="377"/>
      <c r="B200" s="378"/>
      <c r="C200" s="378"/>
      <c r="D200" s="178">
        <v>289</v>
      </c>
      <c r="E200" s="179" t="str">
        <f>IFERROR(VLOOKUP($D200,建設工事資格区分コード表!$A:$D,4,FALSE),"")</f>
        <v>２級 （３年以上経験）</v>
      </c>
      <c r="F200" s="180" t="str">
        <f>IFERROR(VLOOKUP($D200,建設工事資格区分コード表!$A:$F,6,FALSE),"")</f>
        <v>建築塗装・建築塗装工</v>
      </c>
    </row>
    <row r="201" spans="1:11" ht="21.75" customHeight="1">
      <c r="A201" s="377"/>
      <c r="B201" s="378"/>
      <c r="C201" s="378"/>
      <c r="D201" s="178">
        <v>190</v>
      </c>
      <c r="E201" s="179" t="str">
        <f>IFERROR(VLOOKUP($D201,建設工事資格区分コード表!$A:$D,4,FALSE),"")</f>
        <v>１級</v>
      </c>
      <c r="F201" s="180" t="str">
        <f>IFERROR(VLOOKUP($D201,建設工事資格区分コード表!$A:$F,6,FALSE),"")</f>
        <v>金属塗装・金属塗装工</v>
      </c>
    </row>
    <row r="202" spans="1:11" ht="21.75" customHeight="1">
      <c r="A202" s="377"/>
      <c r="B202" s="378"/>
      <c r="C202" s="378"/>
      <c r="D202" s="178">
        <v>290</v>
      </c>
      <c r="E202" s="179" t="str">
        <f>IFERROR(VLOOKUP($D202,建設工事資格区分コード表!$A:$D,4,FALSE),"")</f>
        <v>２級 （３年以上経験）</v>
      </c>
      <c r="F202" s="180" t="str">
        <f>IFERROR(VLOOKUP($D202,建設工事資格区分コード表!$A:$F,6,FALSE),"")</f>
        <v>金属塗装・金属塗装工</v>
      </c>
    </row>
    <row r="203" spans="1:11" ht="21.75" customHeight="1">
      <c r="A203" s="377"/>
      <c r="B203" s="378"/>
      <c r="C203" s="378"/>
      <c r="D203" s="178">
        <v>191</v>
      </c>
      <c r="E203" s="179" t="str">
        <f>IFERROR(VLOOKUP($D203,建設工事資格区分コード表!$A:$D,4,FALSE),"")</f>
        <v>１級</v>
      </c>
      <c r="F203" s="180" t="str">
        <f>IFERROR(VLOOKUP($D203,建設工事資格区分コード表!$A:$F,6,FALSE),"")</f>
        <v>噴霧塗装</v>
      </c>
    </row>
    <row r="204" spans="1:11" ht="21.75" customHeight="1">
      <c r="A204" s="377"/>
      <c r="B204" s="378"/>
      <c r="C204" s="378"/>
      <c r="D204" s="178">
        <v>291</v>
      </c>
      <c r="E204" s="179" t="str">
        <f>IFERROR(VLOOKUP($D204,建設工事資格区分コード表!$A:$D,4,FALSE),"")</f>
        <v>２級 （３年以上経験）</v>
      </c>
      <c r="F204" s="180" t="str">
        <f>IFERROR(VLOOKUP($D204,建設工事資格区分コード表!$A:$F,6,FALSE),"")</f>
        <v>噴霧塗装</v>
      </c>
    </row>
    <row r="205" spans="1:11" ht="21.75" customHeight="1">
      <c r="A205" s="377"/>
      <c r="B205" s="378"/>
      <c r="C205" s="378"/>
      <c r="D205" s="178">
        <v>167</v>
      </c>
      <c r="E205" s="179">
        <f>IFERROR(VLOOKUP($D205,建設工事資格区分コード表!$A:$D,4,FALSE),"")</f>
        <v>0</v>
      </c>
      <c r="F205" s="180" t="str">
        <f>IFERROR(VLOOKUP($D205,建設工事資格区分コード表!$A:$F,6,FALSE),"")</f>
        <v>路面標示施工</v>
      </c>
    </row>
    <row r="206" spans="1:11" ht="21.75" customHeight="1">
      <c r="A206" s="377"/>
      <c r="B206" s="378"/>
      <c r="C206" s="378"/>
      <c r="D206" s="178" t="s">
        <v>406</v>
      </c>
      <c r="E206" s="179" t="str">
        <f>IFERROR(VLOOKUP($D206,建設工事資格区分コード表!$A:$D,4,FALSE),"")</f>
        <v>塗装</v>
      </c>
      <c r="F206" s="180" t="str">
        <f>IFERROR(VLOOKUP($D206,建設工事資格区分コード表!$A:$F,6,FALSE),"")</f>
        <v>基幹技能者</v>
      </c>
    </row>
    <row r="207" spans="1:11" ht="21.75" customHeight="1">
      <c r="A207" s="377"/>
      <c r="B207" s="378"/>
      <c r="C207" s="378"/>
      <c r="D207" s="178" t="s">
        <v>502</v>
      </c>
      <c r="E207" s="179" t="str">
        <f>IFERROR(VLOOKUP($D207,建設工事資格区分コード表!$A:$D,4,FALSE),"")</f>
        <v>塗装</v>
      </c>
      <c r="F207" s="180" t="s">
        <v>648</v>
      </c>
      <c r="K207"/>
    </row>
    <row r="208" spans="1:11" ht="21.75" customHeight="1" thickBot="1">
      <c r="A208" s="379"/>
      <c r="B208" s="380"/>
      <c r="C208" s="380"/>
      <c r="D208" s="182" t="s">
        <v>547</v>
      </c>
      <c r="E208" s="60" t="str">
        <f>IFERROR(VLOOKUP($D208,建設工事資格区分コード表!$A:$D,4,FALSE),"")</f>
        <v>塗装</v>
      </c>
      <c r="F208" s="183" t="s">
        <v>649</v>
      </c>
      <c r="K208"/>
    </row>
    <row r="209" spans="1:11" ht="21.75" customHeight="1">
      <c r="A209" s="375" t="s">
        <v>227</v>
      </c>
      <c r="B209" s="376"/>
      <c r="C209" s="188" t="s">
        <v>388</v>
      </c>
      <c r="D209" s="189">
        <v>120</v>
      </c>
      <c r="E209" s="190" t="str">
        <f>IFERROR(VLOOKUP($D209,建設工事資格区分コード表!$A:$D,4,FALSE),"")</f>
        <v>１級</v>
      </c>
      <c r="F209" s="191" t="str">
        <f>IFERROR(VLOOKUP($D209,建設工事資格区分コード表!$A:$F,6,FALSE),"")</f>
        <v>建築施工管理技士</v>
      </c>
    </row>
    <row r="210" spans="1:11" ht="21.75" customHeight="1">
      <c r="A210" s="377"/>
      <c r="B210" s="378"/>
      <c r="C210" s="177" t="s">
        <v>389</v>
      </c>
      <c r="D210" s="178">
        <v>223</v>
      </c>
      <c r="E210" s="179" t="str">
        <f>IFERROR(VLOOKUP($D210,建設工事資格区分コード表!$A:$D,4,FALSE),"")</f>
        <v>２級（仕上げ）</v>
      </c>
      <c r="F210" s="180" t="str">
        <f>IFERROR(VLOOKUP($D210,建設工事資格区分コード表!$A:$F,6,FALSE),"")</f>
        <v>建築施工管理技士</v>
      </c>
    </row>
    <row r="211" spans="1:11" ht="21.75" customHeight="1">
      <c r="A211" s="377"/>
      <c r="B211" s="378"/>
      <c r="C211" s="378" t="s">
        <v>387</v>
      </c>
      <c r="D211" s="178">
        <v>197</v>
      </c>
      <c r="E211" s="179" t="str">
        <f>IFERROR(VLOOKUP($D211,建設工事資格区分コード表!$A:$D,4,FALSE),"")</f>
        <v>１級</v>
      </c>
      <c r="F211" s="180" t="str">
        <f>IFERROR(VLOOKUP($D211,建設工事資格区分コード表!$A:$F,6,FALSE),"")</f>
        <v>防水施工</v>
      </c>
    </row>
    <row r="212" spans="1:11" ht="21.75" customHeight="1">
      <c r="A212" s="377"/>
      <c r="B212" s="378"/>
      <c r="C212" s="378"/>
      <c r="D212" s="178">
        <v>297</v>
      </c>
      <c r="E212" s="179" t="str">
        <f>IFERROR(VLOOKUP($D212,建設工事資格区分コード表!$A:$D,4,FALSE),"")</f>
        <v>２級 （３年以上経験）</v>
      </c>
      <c r="F212" s="180" t="str">
        <f>IFERROR(VLOOKUP($D212,建設工事資格区分コード表!$A:$F,6,FALSE),"")</f>
        <v>防水施工</v>
      </c>
    </row>
    <row r="213" spans="1:11" ht="21.75" customHeight="1">
      <c r="A213" s="377"/>
      <c r="B213" s="378"/>
      <c r="C213" s="378"/>
      <c r="D213" s="178" t="s">
        <v>407</v>
      </c>
      <c r="E213" s="179" t="str">
        <f>IFERROR(VLOOKUP($D213,建設工事資格区分コード表!$A:$D,4,FALSE),"")</f>
        <v>防水</v>
      </c>
      <c r="F213" s="180" t="str">
        <f>IFERROR(VLOOKUP($D213,建設工事資格区分コード表!$A:$F,6,FALSE),"")</f>
        <v>基幹技能者</v>
      </c>
    </row>
    <row r="214" spans="1:11" ht="21.75" customHeight="1">
      <c r="A214" s="377"/>
      <c r="B214" s="378"/>
      <c r="C214" s="378"/>
      <c r="D214" s="178" t="s">
        <v>501</v>
      </c>
      <c r="E214" s="179" t="str">
        <f>IFERROR(VLOOKUP($D214,建設工事資格区分コード表!$A:$D,4,FALSE),"")</f>
        <v>防水</v>
      </c>
      <c r="F214" s="180" t="s">
        <v>648</v>
      </c>
      <c r="K214"/>
    </row>
    <row r="215" spans="1:11" ht="21.75" customHeight="1" thickBot="1">
      <c r="A215" s="379"/>
      <c r="B215" s="380"/>
      <c r="C215" s="380"/>
      <c r="D215" s="182" t="s">
        <v>546</v>
      </c>
      <c r="E215" s="60" t="str">
        <f>IFERROR(VLOOKUP($D215,建設工事資格区分コード表!$A:$D,4,FALSE),"")</f>
        <v>防水</v>
      </c>
      <c r="F215" s="183" t="s">
        <v>649</v>
      </c>
      <c r="K215"/>
    </row>
    <row r="216" spans="1:11" ht="21.75" customHeight="1">
      <c r="A216" s="375" t="s">
        <v>228</v>
      </c>
      <c r="B216" s="376"/>
      <c r="C216" s="376" t="s">
        <v>388</v>
      </c>
      <c r="D216" s="189">
        <v>120</v>
      </c>
      <c r="E216" s="190" t="str">
        <f>IFERROR(VLOOKUP($D216,建設工事資格区分コード表!$A:$D,4,FALSE),"")</f>
        <v>１級</v>
      </c>
      <c r="F216" s="191" t="str">
        <f>IFERROR(VLOOKUP($D216,建設工事資格区分コード表!$A:$F,6,FALSE),"")</f>
        <v>建築施工管理技士</v>
      </c>
    </row>
    <row r="217" spans="1:11" ht="21.75" customHeight="1">
      <c r="A217" s="377"/>
      <c r="B217" s="378"/>
      <c r="C217" s="378"/>
      <c r="D217" s="178">
        <v>137</v>
      </c>
      <c r="E217" s="179" t="str">
        <f>IFERROR(VLOOKUP($D217,建設工事資格区分コード表!$A:$D,4,FALSE),"")</f>
        <v>１級</v>
      </c>
      <c r="F217" s="180" t="str">
        <f>IFERROR(VLOOKUP($D217,建設工事資格区分コード表!$A:$F,6,FALSE),"")</f>
        <v>建築士</v>
      </c>
    </row>
    <row r="218" spans="1:11" ht="21.75" customHeight="1">
      <c r="A218" s="377"/>
      <c r="B218" s="378"/>
      <c r="C218" s="378" t="s">
        <v>389</v>
      </c>
      <c r="D218" s="178">
        <v>223</v>
      </c>
      <c r="E218" s="179" t="str">
        <f>IFERROR(VLOOKUP($D218,建設工事資格区分コード表!$A:$D,4,FALSE),"")</f>
        <v>２級（仕上げ）</v>
      </c>
      <c r="F218" s="180" t="str">
        <f>IFERROR(VLOOKUP($D218,建設工事資格区分コード表!$A:$F,6,FALSE),"")</f>
        <v>建築施工管理技士</v>
      </c>
    </row>
    <row r="219" spans="1:11" ht="21.75" customHeight="1">
      <c r="A219" s="377"/>
      <c r="B219" s="378"/>
      <c r="C219" s="378"/>
      <c r="D219" s="178">
        <v>238</v>
      </c>
      <c r="E219" s="179" t="str">
        <f>IFERROR(VLOOKUP($D219,建設工事資格区分コード表!$A:$D,4,FALSE),"")</f>
        <v>２級</v>
      </c>
      <c r="F219" s="180" t="str">
        <f>IFERROR(VLOOKUP($D219,建設工事資格区分コード表!$A:$F,6,FALSE),"")</f>
        <v>建築士</v>
      </c>
    </row>
    <row r="220" spans="1:11" ht="21.75" customHeight="1">
      <c r="A220" s="377"/>
      <c r="B220" s="378"/>
      <c r="C220" s="378" t="s">
        <v>387</v>
      </c>
      <c r="D220" s="178">
        <v>192</v>
      </c>
      <c r="E220" s="179" t="str">
        <f>IFERROR(VLOOKUP($D220,建設工事資格区分コード表!$A:$D,4,FALSE),"")</f>
        <v>１級</v>
      </c>
      <c r="F220" s="180" t="str">
        <f>IFERROR(VLOOKUP($D220,建設工事資格区分コード表!$A:$F,6,FALSE),"")</f>
        <v>畳製作・畳工</v>
      </c>
    </row>
    <row r="221" spans="1:11" ht="21.75" customHeight="1">
      <c r="A221" s="377"/>
      <c r="B221" s="378"/>
      <c r="C221" s="378"/>
      <c r="D221" s="178">
        <v>292</v>
      </c>
      <c r="E221" s="179" t="str">
        <f>IFERROR(VLOOKUP($D221,建設工事資格区分コード表!$A:$D,4,FALSE),"")</f>
        <v>２級 （３年以上経験）</v>
      </c>
      <c r="F221" s="180" t="str">
        <f>IFERROR(VLOOKUP($D221,建設工事資格区分コード表!$A:$F,6,FALSE),"")</f>
        <v>畳製作・畳工</v>
      </c>
    </row>
    <row r="222" spans="1:11" ht="21.75" customHeight="1">
      <c r="A222" s="377"/>
      <c r="B222" s="378"/>
      <c r="C222" s="378"/>
      <c r="D222" s="178">
        <v>193</v>
      </c>
      <c r="E222" s="179" t="str">
        <f>IFERROR(VLOOKUP($D222,建設工事資格区分コード表!$A:$D,4,FALSE),"")</f>
        <v>１級</v>
      </c>
      <c r="F222" s="180" t="str">
        <f>IFERROR(VLOOKUP($D222,建設工事資格区分コード表!$A:$F,6,FALSE),"")</f>
        <v>内装工・カーテン工・天井工・床工・表装等</v>
      </c>
    </row>
    <row r="223" spans="1:11" ht="21.75" customHeight="1">
      <c r="A223" s="377"/>
      <c r="B223" s="378"/>
      <c r="C223" s="378"/>
      <c r="D223" s="178">
        <v>293</v>
      </c>
      <c r="E223" s="179" t="str">
        <f>IFERROR(VLOOKUP($D223,建設工事資格区分コード表!$A:$D,4,FALSE),"")</f>
        <v>２級 （３年以上経験）</v>
      </c>
      <c r="F223" s="180" t="str">
        <f>IFERROR(VLOOKUP($D223,建設工事資格区分コード表!$A:$F,6,FALSE),"")</f>
        <v>内装工・カーテン工・天井工・床工・表装等</v>
      </c>
    </row>
    <row r="224" spans="1:11" ht="21.75" customHeight="1">
      <c r="A224" s="377"/>
      <c r="B224" s="378"/>
      <c r="C224" s="378"/>
      <c r="D224" s="178" t="s">
        <v>408</v>
      </c>
      <c r="E224" s="179" t="str">
        <f>IFERROR(VLOOKUP($D224,建設工事資格区分コード表!$A:$D,4,FALSE),"")</f>
        <v>内装仕上</v>
      </c>
      <c r="F224" s="180" t="str">
        <f>IFERROR(VLOOKUP($D224,建設工事資格区分コード表!$A:$F,6,FALSE),"")</f>
        <v>基幹技能者</v>
      </c>
    </row>
    <row r="225" spans="1:11" ht="21.75" customHeight="1">
      <c r="A225" s="377"/>
      <c r="B225" s="378"/>
      <c r="C225" s="378"/>
      <c r="D225" s="178" t="s">
        <v>500</v>
      </c>
      <c r="E225" s="179" t="str">
        <f>IFERROR(VLOOKUP($D225,建設工事資格区分コード表!$A:$D,4,FALSE),"")</f>
        <v>内装仕上</v>
      </c>
      <c r="F225" s="180" t="s">
        <v>648</v>
      </c>
      <c r="K225"/>
    </row>
    <row r="226" spans="1:11" ht="21.75" customHeight="1" thickBot="1">
      <c r="A226" s="379"/>
      <c r="B226" s="380"/>
      <c r="C226" s="380"/>
      <c r="D226" s="182" t="s">
        <v>545</v>
      </c>
      <c r="E226" s="60" t="str">
        <f>IFERROR(VLOOKUP($D226,建設工事資格区分コード表!$A:$D,4,FALSE),"")</f>
        <v>内装仕上</v>
      </c>
      <c r="F226" s="183" t="s">
        <v>649</v>
      </c>
      <c r="K226"/>
    </row>
    <row r="227" spans="1:11" ht="21.75" customHeight="1">
      <c r="A227" s="383" t="s">
        <v>229</v>
      </c>
      <c r="B227" s="384"/>
      <c r="C227" s="389" t="s">
        <v>387</v>
      </c>
      <c r="D227" s="189">
        <v>145</v>
      </c>
      <c r="E227" s="190">
        <f>IFERROR(VLOOKUP($D227,建設工事資格区分コード表!$A:$D,4,FALSE),"")</f>
        <v>0</v>
      </c>
      <c r="F227" s="191" t="str">
        <f>IFERROR(VLOOKUP($D227,建設工事資格区分コード表!$A:$F,6,FALSE),"")</f>
        <v>機械・総合（機械）</v>
      </c>
    </row>
    <row r="228" spans="1:11" ht="21.75" customHeight="1">
      <c r="A228" s="385"/>
      <c r="B228" s="386"/>
      <c r="C228" s="390"/>
      <c r="D228" s="178">
        <v>146</v>
      </c>
      <c r="E228" s="179">
        <f>IFERROR(VLOOKUP($D228,建設工事資格区分コード表!$A:$D,4,FALSE),"")</f>
        <v>0</v>
      </c>
      <c r="F228" s="180" t="str">
        <f>IFERROR(VLOOKUP($D228,建設工事資格区分コード表!$A:$F,6,FALSE),"")</f>
        <v>機械「流体」又は「熱」・総合（機械「流体」又は「熱」）</v>
      </c>
    </row>
    <row r="229" spans="1:11" ht="21.75" customHeight="1">
      <c r="A229" s="385"/>
      <c r="B229" s="386"/>
      <c r="C229" s="390"/>
      <c r="D229" s="178" t="s">
        <v>499</v>
      </c>
      <c r="E229" s="179" t="str">
        <f>IFERROR(VLOOKUP($D229,建設工事資格区分コード表!$A:$D,4,FALSE),"")</f>
        <v>機械器具設置</v>
      </c>
      <c r="F229" s="180" t="s">
        <v>648</v>
      </c>
      <c r="K229"/>
    </row>
    <row r="230" spans="1:11" ht="21.75" customHeight="1" thickBot="1">
      <c r="A230" s="387"/>
      <c r="B230" s="388"/>
      <c r="C230" s="391"/>
      <c r="D230" s="182" t="s">
        <v>544</v>
      </c>
      <c r="E230" s="60" t="str">
        <f>IFERROR(VLOOKUP($D230,建設工事資格区分コード表!$A:$D,4,FALSE),"")</f>
        <v>機械器具設置</v>
      </c>
      <c r="F230" s="183" t="s">
        <v>649</v>
      </c>
      <c r="K230"/>
    </row>
    <row r="231" spans="1:11" ht="21.75" customHeight="1">
      <c r="A231" s="375" t="s">
        <v>230</v>
      </c>
      <c r="B231" s="376"/>
      <c r="C231" s="188" t="s">
        <v>388</v>
      </c>
      <c r="D231" s="189">
        <v>120</v>
      </c>
      <c r="E231" s="190" t="str">
        <f>IFERROR(VLOOKUP($D231,建設工事資格区分コード表!$A:$D,4,FALSE),"")</f>
        <v>１級</v>
      </c>
      <c r="F231" s="191" t="str">
        <f>IFERROR(VLOOKUP($D231,建設工事資格区分コード表!$A:$F,6,FALSE),"")</f>
        <v>建築施工管理技士</v>
      </c>
    </row>
    <row r="232" spans="1:11" ht="21.75" customHeight="1">
      <c r="A232" s="377"/>
      <c r="B232" s="378"/>
      <c r="C232" s="177" t="s">
        <v>389</v>
      </c>
      <c r="D232" s="178">
        <v>223</v>
      </c>
      <c r="E232" s="179" t="str">
        <f>IFERROR(VLOOKUP($D232,建設工事資格区分コード表!$A:$D,4,FALSE),"")</f>
        <v>２級（仕上げ）</v>
      </c>
      <c r="F232" s="180" t="str">
        <f>IFERROR(VLOOKUP($D232,建設工事資格区分コード表!$A:$F,6,FALSE),"")</f>
        <v>建築施工管理技士</v>
      </c>
    </row>
    <row r="233" spans="1:11" ht="21.75" customHeight="1">
      <c r="A233" s="377"/>
      <c r="B233" s="378"/>
      <c r="C233" s="378" t="s">
        <v>387</v>
      </c>
      <c r="D233" s="178">
        <v>194</v>
      </c>
      <c r="E233" s="179" t="str">
        <f>IFERROR(VLOOKUP($D233,建設工事資格区分コード表!$A:$D,4,FALSE),"")</f>
        <v>１級</v>
      </c>
      <c r="F233" s="180" t="str">
        <f>IFERROR(VLOOKUP($D233,建設工事資格区分コード表!$A:$F,6,FALSE),"")</f>
        <v>熱絶縁施工</v>
      </c>
    </row>
    <row r="234" spans="1:11" ht="21.75" customHeight="1">
      <c r="A234" s="377"/>
      <c r="B234" s="378"/>
      <c r="C234" s="378"/>
      <c r="D234" s="178">
        <v>294</v>
      </c>
      <c r="E234" s="179" t="str">
        <f>IFERROR(VLOOKUP($D234,建設工事資格区分コード表!$A:$D,4,FALSE),"")</f>
        <v>２級 （３年以上経験）</v>
      </c>
      <c r="F234" s="180" t="str">
        <f>IFERROR(VLOOKUP($D234,建設工事資格区分コード表!$A:$F,6,FALSE),"")</f>
        <v>熱絶縁施工</v>
      </c>
    </row>
    <row r="235" spans="1:11" ht="21.75" customHeight="1">
      <c r="A235" s="377"/>
      <c r="B235" s="378"/>
      <c r="C235" s="378"/>
      <c r="D235" s="178" t="s">
        <v>409</v>
      </c>
      <c r="E235" s="179" t="str">
        <f>IFERROR(VLOOKUP($D235,建設工事資格区分コード表!$A:$D,4,FALSE),"")</f>
        <v>熱絶縁</v>
      </c>
      <c r="F235" s="180" t="str">
        <f>IFERROR(VLOOKUP($D235,建設工事資格区分コード表!$A:$F,6,FALSE),"")</f>
        <v>基幹技能者</v>
      </c>
    </row>
    <row r="236" spans="1:11" ht="21.75" customHeight="1">
      <c r="A236" s="377"/>
      <c r="B236" s="378"/>
      <c r="C236" s="378"/>
      <c r="D236" s="178" t="s">
        <v>498</v>
      </c>
      <c r="E236" s="179" t="str">
        <f>IFERROR(VLOOKUP($D236,建設工事資格区分コード表!$A:$D,4,FALSE),"")</f>
        <v>熱絶縁</v>
      </c>
      <c r="F236" s="180" t="s">
        <v>648</v>
      </c>
      <c r="K236"/>
    </row>
    <row r="237" spans="1:11" ht="21.75" customHeight="1" thickBot="1">
      <c r="A237" s="379"/>
      <c r="B237" s="380"/>
      <c r="C237" s="380"/>
      <c r="D237" s="182" t="s">
        <v>543</v>
      </c>
      <c r="E237" s="60" t="str">
        <f>IFERROR(VLOOKUP($D237,建設工事資格区分コード表!$A:$D,4,FALSE),"")</f>
        <v>熱絶縁</v>
      </c>
      <c r="F237" s="183" t="s">
        <v>649</v>
      </c>
      <c r="K237"/>
    </row>
    <row r="238" spans="1:11" ht="21.75" customHeight="1">
      <c r="A238" s="375" t="s">
        <v>231</v>
      </c>
      <c r="B238" s="376"/>
      <c r="C238" s="188" t="s">
        <v>388</v>
      </c>
      <c r="D238" s="189">
        <v>131</v>
      </c>
      <c r="E238" s="190" t="str">
        <f>IFERROR(VLOOKUP($D238,建設工事資格区分コード表!$A:$D,4,FALSE),"")</f>
        <v>１級</v>
      </c>
      <c r="F238" s="191" t="str">
        <f>IFERROR(VLOOKUP($D238,建設工事資格区分コード表!$A:$F,6,FALSE),"")</f>
        <v>電気通信工事施工管理技士</v>
      </c>
    </row>
    <row r="239" spans="1:11" ht="21.75" customHeight="1">
      <c r="A239" s="377"/>
      <c r="B239" s="378"/>
      <c r="C239" s="177" t="s">
        <v>389</v>
      </c>
      <c r="D239" s="178">
        <v>232</v>
      </c>
      <c r="E239" s="179" t="str">
        <f>IFERROR(VLOOKUP($D239,建設工事資格区分コード表!$A:$D,4,FALSE),"")</f>
        <v>２級</v>
      </c>
      <c r="F239" s="180" t="str">
        <f>IFERROR(VLOOKUP($D239,建設工事資格区分コード表!$A:$F,6,FALSE),"")</f>
        <v>電気通信工事施工管理技士</v>
      </c>
    </row>
    <row r="240" spans="1:11" ht="21.75" customHeight="1">
      <c r="A240" s="377"/>
      <c r="B240" s="378"/>
      <c r="C240" s="378" t="s">
        <v>387</v>
      </c>
      <c r="D240" s="178">
        <v>144</v>
      </c>
      <c r="E240" s="179">
        <f>IFERROR(VLOOKUP($D240,建設工事資格区分コード表!$A:$D,4,FALSE),"")</f>
        <v>0</v>
      </c>
      <c r="F240" s="180" t="str">
        <f>IFERROR(VLOOKUP($D240,建設工事資格区分コード表!$A:$F,6,FALSE),"")</f>
        <v>電気電子・総合（電気電子）</v>
      </c>
    </row>
    <row r="241" spans="1:11" ht="21.75" customHeight="1">
      <c r="A241" s="377"/>
      <c r="B241" s="378"/>
      <c r="C241" s="378"/>
      <c r="D241" s="178">
        <v>259</v>
      </c>
      <c r="E241" s="179" t="str">
        <f>IFERROR(VLOOKUP($D241,建設工事資格区分コード表!$A:$D,4,FALSE),"")</f>
        <v>経験５年以上</v>
      </c>
      <c r="F241" s="180" t="str">
        <f>IFERROR(VLOOKUP($D241,建設工事資格区分コード表!$A:$F,6,FALSE),"")</f>
        <v>電気通信主任技術者　</v>
      </c>
    </row>
    <row r="242" spans="1:11" ht="21.75" customHeight="1">
      <c r="A242" s="377"/>
      <c r="B242" s="378"/>
      <c r="C242" s="378"/>
      <c r="D242" s="178">
        <v>260</v>
      </c>
      <c r="E242" s="179" t="str">
        <f>IFERROR(VLOOKUP($D242,建設工事資格区分コード表!$A:$D,4,FALSE),"")</f>
        <v>(交付後)経験3年以上</v>
      </c>
      <c r="F242" s="180" t="str">
        <f>IFERROR(VLOOKUP($D242,建設工事資格区分コード表!$A:$F,6,FALSE),"")</f>
        <v>工事担任者（第1級アナログ・デジタル交付）</v>
      </c>
    </row>
    <row r="243" spans="1:11" ht="21.75" customHeight="1">
      <c r="A243" s="377"/>
      <c r="B243" s="378"/>
      <c r="C243" s="378"/>
      <c r="D243" s="178">
        <v>261</v>
      </c>
      <c r="E243" s="179" t="str">
        <f>IFERROR(VLOOKUP($D243,建設工事資格区分コード表!$A:$D,4,FALSE),"")</f>
        <v>(交付後)経験3年以上</v>
      </c>
      <c r="F243" s="180" t="str">
        <f>IFERROR(VLOOKUP($D243,建設工事資格区分コード表!$A:$F,6,FALSE),"")</f>
        <v>工事担任者（総合通信）</v>
      </c>
    </row>
    <row r="244" spans="1:11" ht="21.75" customHeight="1">
      <c r="A244" s="377"/>
      <c r="B244" s="378"/>
      <c r="C244" s="378"/>
      <c r="D244" s="178" t="s">
        <v>410</v>
      </c>
      <c r="E244" s="179" t="str">
        <f>IFERROR(VLOOKUP($D244,建設工事資格区分コード表!$A:$D,4,FALSE),"")</f>
        <v>電気通信</v>
      </c>
      <c r="F244" s="180" t="str">
        <f>IFERROR(VLOOKUP($D244,建設工事資格区分コード表!$A:$F,6,FALSE),"")</f>
        <v>基幹技能者</v>
      </c>
    </row>
    <row r="245" spans="1:11" ht="21.75" customHeight="1">
      <c r="A245" s="377"/>
      <c r="B245" s="378"/>
      <c r="C245" s="378"/>
      <c r="D245" s="178" t="s">
        <v>647</v>
      </c>
      <c r="E245" s="179" t="str">
        <f>IFERROR(VLOOKUP($D245,建設工事資格区分コード表!$A:$D,4,FALSE),"")</f>
        <v>電気通信</v>
      </c>
      <c r="F245" s="180" t="s">
        <v>648</v>
      </c>
    </row>
    <row r="246" spans="1:11" ht="21.75" customHeight="1" thickBot="1">
      <c r="A246" s="379"/>
      <c r="B246" s="380"/>
      <c r="C246" s="380"/>
      <c r="D246" s="182" t="s">
        <v>542</v>
      </c>
      <c r="E246" s="60" t="str">
        <f>IFERROR(VLOOKUP($D246,建設工事資格区分コード表!$A:$D,4,FALSE),"")</f>
        <v>電気通信</v>
      </c>
      <c r="F246" s="183" t="s">
        <v>649</v>
      </c>
      <c r="K246"/>
    </row>
    <row r="247" spans="1:11" ht="21.75" customHeight="1">
      <c r="A247" s="375" t="s">
        <v>232</v>
      </c>
      <c r="B247" s="376"/>
      <c r="C247" s="188" t="s">
        <v>388</v>
      </c>
      <c r="D247" s="189">
        <v>133</v>
      </c>
      <c r="E247" s="190" t="str">
        <f>IFERROR(VLOOKUP($D247,建設工事資格区分コード表!$A:$D,4,FALSE),"")</f>
        <v>１級</v>
      </c>
      <c r="F247" s="191" t="str">
        <f>IFERROR(VLOOKUP($D247,建設工事資格区分コード表!$A:$F,6,FALSE),"")</f>
        <v>造園施工管理技士</v>
      </c>
    </row>
    <row r="248" spans="1:11" ht="21.75" customHeight="1">
      <c r="A248" s="377"/>
      <c r="B248" s="378"/>
      <c r="C248" s="177" t="s">
        <v>389</v>
      </c>
      <c r="D248" s="178">
        <v>234</v>
      </c>
      <c r="E248" s="179" t="str">
        <f>IFERROR(VLOOKUP($D248,建設工事資格区分コード表!$A:$D,4,FALSE),"")</f>
        <v>２級</v>
      </c>
      <c r="F248" s="180" t="str">
        <f>IFERROR(VLOOKUP($D248,建設工事資格区分コード表!$A:$F,6,FALSE),"")</f>
        <v>造園施工管理技士</v>
      </c>
    </row>
    <row r="249" spans="1:11" ht="21.75" customHeight="1">
      <c r="A249" s="377"/>
      <c r="B249" s="378"/>
      <c r="C249" s="378" t="s">
        <v>387</v>
      </c>
      <c r="D249" s="178">
        <v>141</v>
      </c>
      <c r="E249" s="179">
        <f>IFERROR(VLOOKUP($D249,建設工事資格区分コード表!$A:$D,4,FALSE),"")</f>
        <v>0</v>
      </c>
      <c r="F249" s="180" t="str">
        <f>IFERROR(VLOOKUP($D249,建設工事資格区分コード表!$A:$F,6,FALSE),"")</f>
        <v>建設・総合（建設）</v>
      </c>
    </row>
    <row r="250" spans="1:11" ht="21.75" customHeight="1">
      <c r="A250" s="377"/>
      <c r="B250" s="378"/>
      <c r="C250" s="378"/>
      <c r="D250" s="178">
        <v>142</v>
      </c>
      <c r="E250" s="179">
        <f>IFERROR(VLOOKUP($D250,建設工事資格区分コード表!$A:$D,4,FALSE),"")</f>
        <v>0</v>
      </c>
      <c r="F250" s="180" t="str">
        <f>IFERROR(VLOOKUP($D250,建設工事資格区分コード表!$A:$F,6,FALSE),"")</f>
        <v>建設「鋼構、コン」・総合（建設「鋼構、コン」）</v>
      </c>
    </row>
    <row r="251" spans="1:11" ht="21.75" customHeight="1">
      <c r="A251" s="377"/>
      <c r="B251" s="378"/>
      <c r="C251" s="378"/>
      <c r="D251" s="178">
        <v>150</v>
      </c>
      <c r="E251" s="179">
        <f>IFERROR(VLOOKUP($D251,建設工事資格区分コード表!$A:$D,4,FALSE),"")</f>
        <v>0</v>
      </c>
      <c r="F251" s="180" t="str">
        <f>IFERROR(VLOOKUP($D251,建設工事資格区分コード表!$A:$F,6,FALSE),"")</f>
        <v>森林「林業」・総合（森林「林業」）</v>
      </c>
    </row>
    <row r="252" spans="1:11" ht="21.75" customHeight="1">
      <c r="A252" s="377"/>
      <c r="B252" s="378"/>
      <c r="C252" s="378"/>
      <c r="D252" s="178">
        <v>151</v>
      </c>
      <c r="E252" s="179">
        <f>IFERROR(VLOOKUP($D252,建設工事資格区分コード表!$A:$D,4,FALSE),"")</f>
        <v>0</v>
      </c>
      <c r="F252" s="180" t="str">
        <f>IFERROR(VLOOKUP($D252,建設工事資格区分コード表!$A:$F,6,FALSE),"")</f>
        <v>森林｢森林土木」・総合（森林「森林土木」）</v>
      </c>
    </row>
    <row r="253" spans="1:11" ht="21.75" customHeight="1">
      <c r="A253" s="377"/>
      <c r="B253" s="378"/>
      <c r="C253" s="378"/>
      <c r="D253" s="178">
        <v>196</v>
      </c>
      <c r="E253" s="179" t="str">
        <f>IFERROR(VLOOKUP($D253,建設工事資格区分コード表!$A:$D,4,FALSE),"")</f>
        <v>１級</v>
      </c>
      <c r="F253" s="180" t="str">
        <f>IFERROR(VLOOKUP($D253,建設工事資格区分コード表!$A:$F,6,FALSE),"")</f>
        <v>造園</v>
      </c>
    </row>
    <row r="254" spans="1:11" ht="21.75" customHeight="1">
      <c r="A254" s="377"/>
      <c r="B254" s="378"/>
      <c r="C254" s="378"/>
      <c r="D254" s="178">
        <v>296</v>
      </c>
      <c r="E254" s="179" t="str">
        <f>IFERROR(VLOOKUP($D254,建設工事資格区分コード表!$A:$D,4,FALSE),"")</f>
        <v>２級 （３年以上経験）</v>
      </c>
      <c r="F254" s="180" t="str">
        <f>IFERROR(VLOOKUP($D254,建設工事資格区分コード表!$A:$F,6,FALSE),"")</f>
        <v>造園</v>
      </c>
    </row>
    <row r="255" spans="1:11" ht="21.75" customHeight="1">
      <c r="A255" s="377"/>
      <c r="B255" s="378"/>
      <c r="C255" s="378"/>
      <c r="D255" s="178" t="s">
        <v>411</v>
      </c>
      <c r="E255" s="179" t="str">
        <f>IFERROR(VLOOKUP($D255,建設工事資格区分コード表!$A:$D,4,FALSE),"")</f>
        <v>造園</v>
      </c>
      <c r="F255" s="180" t="str">
        <f>IFERROR(VLOOKUP($D255,建設工事資格区分コード表!$A:$F,6,FALSE),"")</f>
        <v>基幹技能者</v>
      </c>
    </row>
    <row r="256" spans="1:11" ht="21.75" customHeight="1">
      <c r="A256" s="377"/>
      <c r="B256" s="378"/>
      <c r="C256" s="378"/>
      <c r="D256" s="178" t="s">
        <v>497</v>
      </c>
      <c r="E256" s="179" t="str">
        <f>IFERROR(VLOOKUP($D256,建設工事資格区分コード表!$A:$D,4,FALSE),"")</f>
        <v>造園</v>
      </c>
      <c r="F256" s="180" t="s">
        <v>648</v>
      </c>
      <c r="K256"/>
    </row>
    <row r="257" spans="1:11" ht="21.75" customHeight="1" thickBot="1">
      <c r="A257" s="379"/>
      <c r="B257" s="380"/>
      <c r="C257" s="380"/>
      <c r="D257" s="182" t="s">
        <v>541</v>
      </c>
      <c r="E257" s="60" t="str">
        <f>IFERROR(VLOOKUP($D257,建設工事資格区分コード表!$A:$D,4,FALSE),"")</f>
        <v>造園</v>
      </c>
      <c r="F257" s="183" t="s">
        <v>649</v>
      </c>
      <c r="K257"/>
    </row>
    <row r="258" spans="1:11" ht="21.75" customHeight="1">
      <c r="A258" s="375" t="s">
        <v>233</v>
      </c>
      <c r="B258" s="376"/>
      <c r="C258" s="376" t="s">
        <v>387</v>
      </c>
      <c r="D258" s="189">
        <v>148</v>
      </c>
      <c r="E258" s="190">
        <f>IFERROR(VLOOKUP($D258,建設工事資格区分コード表!$A:$D,4,FALSE),"")</f>
        <v>0</v>
      </c>
      <c r="F258" s="191" t="str">
        <f>IFERROR(VLOOKUP($D258,建設工事資格区分コード表!$A:$F,6,FALSE),"")</f>
        <v>上下「上水、工用水」・総合（上下「上水、工用水」）</v>
      </c>
    </row>
    <row r="259" spans="1:11" ht="21.75" customHeight="1">
      <c r="A259" s="377"/>
      <c r="B259" s="378"/>
      <c r="C259" s="378"/>
      <c r="D259" s="178">
        <v>198</v>
      </c>
      <c r="E259" s="179" t="str">
        <f>IFERROR(VLOOKUP($D259,建設工事資格区分コード表!$A:$D,4,FALSE),"")</f>
        <v>１級</v>
      </c>
      <c r="F259" s="180" t="str">
        <f>IFERROR(VLOOKUP($D259,建設工事資格区分コード表!$A:$F,6,FALSE),"")</f>
        <v>さく井</v>
      </c>
    </row>
    <row r="260" spans="1:11" ht="21.75" customHeight="1">
      <c r="A260" s="377"/>
      <c r="B260" s="378"/>
      <c r="C260" s="378"/>
      <c r="D260" s="178">
        <v>298</v>
      </c>
      <c r="E260" s="179" t="str">
        <f>IFERROR(VLOOKUP($D260,建設工事資格区分コード表!$A:$D,4,FALSE),"")</f>
        <v>２級 （３年以上経験）</v>
      </c>
      <c r="F260" s="180" t="str">
        <f>IFERROR(VLOOKUP($D260,建設工事資格区分コード表!$A:$F,6,FALSE),"")</f>
        <v>さく井</v>
      </c>
    </row>
    <row r="261" spans="1:11" ht="21.75" customHeight="1">
      <c r="A261" s="377"/>
      <c r="B261" s="378"/>
      <c r="C261" s="378"/>
      <c r="D261" s="178">
        <v>61</v>
      </c>
      <c r="E261" s="179" t="str">
        <f>IFERROR(VLOOKUP($D261,建設工事資格区分コード表!$A:$D,4,FALSE),"")</f>
        <v>１年以上経験</v>
      </c>
      <c r="F261" s="180" t="str">
        <f>IFERROR(VLOOKUP($D261,建設工事資格区分コード表!$A:$F,6,FALSE),"")</f>
        <v>地すべり防止工事</v>
      </c>
    </row>
    <row r="262" spans="1:11" ht="21.75" customHeight="1">
      <c r="A262" s="377"/>
      <c r="B262" s="378"/>
      <c r="C262" s="378"/>
      <c r="D262" s="178" t="s">
        <v>496</v>
      </c>
      <c r="E262" s="179" t="str">
        <f>IFERROR(VLOOKUP($D262,建設工事資格区分コード表!$A:$D,4,FALSE),"")</f>
        <v>さく井</v>
      </c>
      <c r="F262" s="180" t="s">
        <v>648</v>
      </c>
      <c r="K262"/>
    </row>
    <row r="263" spans="1:11" ht="21.75" customHeight="1" thickBot="1">
      <c r="A263" s="379"/>
      <c r="B263" s="380"/>
      <c r="C263" s="380"/>
      <c r="D263" s="182" t="s">
        <v>540</v>
      </c>
      <c r="E263" s="60" t="str">
        <f>IFERROR(VLOOKUP($D263,建設工事資格区分コード表!$A:$D,4,FALSE),"")</f>
        <v>さく井</v>
      </c>
      <c r="F263" s="183" t="s">
        <v>649</v>
      </c>
      <c r="K263"/>
    </row>
    <row r="264" spans="1:11" ht="21.75" customHeight="1">
      <c r="A264" s="375" t="s">
        <v>234</v>
      </c>
      <c r="B264" s="376"/>
      <c r="C264" s="188" t="s">
        <v>388</v>
      </c>
      <c r="D264" s="189">
        <v>120</v>
      </c>
      <c r="E264" s="190" t="str">
        <f>IFERROR(VLOOKUP($D264,建設工事資格区分コード表!$A:$D,4,FALSE),"")</f>
        <v>１級</v>
      </c>
      <c r="F264" s="191" t="str">
        <f>IFERROR(VLOOKUP($D264,建設工事資格区分コード表!$A:$F,6,FALSE),"")</f>
        <v>建築施工管理技士</v>
      </c>
    </row>
    <row r="265" spans="1:11" ht="21.75" customHeight="1">
      <c r="A265" s="377"/>
      <c r="B265" s="378"/>
      <c r="C265" s="177" t="s">
        <v>389</v>
      </c>
      <c r="D265" s="178">
        <v>223</v>
      </c>
      <c r="E265" s="179" t="str">
        <f>IFERROR(VLOOKUP($D265,建設工事資格区分コード表!$A:$D,4,FALSE),"")</f>
        <v>２級（仕上げ）</v>
      </c>
      <c r="F265" s="180" t="str">
        <f>IFERROR(VLOOKUP($D265,建設工事資格区分コード表!$A:$F,6,FALSE),"")</f>
        <v>建築施工管理技士</v>
      </c>
    </row>
    <row r="266" spans="1:11" ht="21.75" customHeight="1">
      <c r="A266" s="377"/>
      <c r="B266" s="378"/>
      <c r="C266" s="378" t="s">
        <v>387</v>
      </c>
      <c r="D266" s="178">
        <v>195</v>
      </c>
      <c r="E266" s="179" t="str">
        <f>IFERROR(VLOOKUP($D266,建設工事資格区分コード表!$A:$D,4,FALSE),"")</f>
        <v>１級</v>
      </c>
      <c r="F266" s="180" t="str">
        <f>IFERROR(VLOOKUP($D266,建設工事資格区分コード表!$A:$F,6,FALSE),"")</f>
        <v>建具製作・建具工・木工・カーテンウォール施工等</v>
      </c>
    </row>
    <row r="267" spans="1:11" ht="21.75" customHeight="1">
      <c r="A267" s="377"/>
      <c r="B267" s="378"/>
      <c r="C267" s="378"/>
      <c r="D267" s="178">
        <v>295</v>
      </c>
      <c r="E267" s="179" t="str">
        <f>IFERROR(VLOOKUP($D267,建設工事資格区分コード表!$A:$D,4,FALSE),"")</f>
        <v>２級 （３年以上経験）</v>
      </c>
      <c r="F267" s="180" t="str">
        <f>IFERROR(VLOOKUP($D267,建設工事資格区分コード表!$A:$F,6,FALSE),"")</f>
        <v>建具製作・建具工・木工・カーテンウォール施工等</v>
      </c>
    </row>
    <row r="268" spans="1:11" ht="21.75" customHeight="1">
      <c r="A268" s="377"/>
      <c r="B268" s="378"/>
      <c r="C268" s="378"/>
      <c r="D268" s="178" t="s">
        <v>415</v>
      </c>
      <c r="E268" s="179" t="str">
        <f>IFERROR(VLOOKUP($D268,建設工事資格区分コード表!$A:$D,4,FALSE),"")</f>
        <v>建具</v>
      </c>
      <c r="F268" s="180" t="str">
        <f>IFERROR(VLOOKUP($D268,建設工事資格区分コード表!$A:$F,6,FALSE),"")</f>
        <v>基幹技能者</v>
      </c>
    </row>
    <row r="269" spans="1:11" ht="21.75" customHeight="1">
      <c r="A269" s="377"/>
      <c r="B269" s="378"/>
      <c r="C269" s="378"/>
      <c r="D269" s="178" t="s">
        <v>495</v>
      </c>
      <c r="E269" s="179" t="str">
        <f>IFERROR(VLOOKUP($D269,建設工事資格区分コード表!$A:$D,4,FALSE),"")</f>
        <v>建具</v>
      </c>
      <c r="F269" s="180" t="s">
        <v>648</v>
      </c>
      <c r="K269"/>
    </row>
    <row r="270" spans="1:11" ht="21.75" customHeight="1" thickBot="1">
      <c r="A270" s="379"/>
      <c r="B270" s="380"/>
      <c r="C270" s="380"/>
      <c r="D270" s="182" t="s">
        <v>539</v>
      </c>
      <c r="E270" s="60" t="str">
        <f>IFERROR(VLOOKUP($D270,建設工事資格区分コード表!$A:$D,4,FALSE),"")</f>
        <v>建具</v>
      </c>
      <c r="F270" s="183" t="s">
        <v>649</v>
      </c>
      <c r="K270"/>
    </row>
    <row r="271" spans="1:11" ht="21.75" customHeight="1">
      <c r="A271" s="375" t="s">
        <v>235</v>
      </c>
      <c r="B271" s="376"/>
      <c r="C271" s="188" t="s">
        <v>388</v>
      </c>
      <c r="D271" s="189">
        <v>113</v>
      </c>
      <c r="E271" s="190" t="str">
        <f>IFERROR(VLOOKUP($D271,建設工事資格区分コード表!$A:$D,4,FALSE),"")</f>
        <v>１級</v>
      </c>
      <c r="F271" s="191" t="str">
        <f>IFERROR(VLOOKUP($D271,建設工事資格区分コード表!$A:$F,6,FALSE),"")</f>
        <v>土木施工管理技士</v>
      </c>
    </row>
    <row r="272" spans="1:11" ht="21.75" customHeight="1">
      <c r="A272" s="377"/>
      <c r="B272" s="378"/>
      <c r="C272" s="177" t="s">
        <v>389</v>
      </c>
      <c r="D272" s="178">
        <v>214</v>
      </c>
      <c r="E272" s="179" t="str">
        <f>IFERROR(VLOOKUP($D272,建設工事資格区分コード表!$A:$D,4,FALSE),"")</f>
        <v>２級（土木）</v>
      </c>
      <c r="F272" s="180" t="str">
        <f>IFERROR(VLOOKUP($D272,建設工事資格区分コード表!$A:$F,6,FALSE),"")</f>
        <v>土木施工管理技士</v>
      </c>
    </row>
    <row r="273" spans="1:11" ht="21.75" customHeight="1">
      <c r="A273" s="377"/>
      <c r="B273" s="378"/>
      <c r="C273" s="378" t="s">
        <v>387</v>
      </c>
      <c r="D273" s="178">
        <v>147</v>
      </c>
      <c r="E273" s="179">
        <f>IFERROR(VLOOKUP($D273,建設工事資格区分コード表!$A:$D,4,FALSE),"")</f>
        <v>0</v>
      </c>
      <c r="F273" s="180" t="str">
        <f>IFERROR(VLOOKUP($D273,建設工事資格区分コード表!$A:$F,6,FALSE),"")</f>
        <v>上下水道・総合（上下水道）</v>
      </c>
    </row>
    <row r="274" spans="1:11" ht="21.75" customHeight="1">
      <c r="A274" s="377"/>
      <c r="B274" s="378"/>
      <c r="C274" s="378"/>
      <c r="D274" s="178">
        <v>148</v>
      </c>
      <c r="E274" s="179">
        <f>IFERROR(VLOOKUP($D274,建設工事資格区分コード表!$A:$D,4,FALSE),"")</f>
        <v>0</v>
      </c>
      <c r="F274" s="180" t="str">
        <f>IFERROR(VLOOKUP($D274,建設工事資格区分コード表!$A:$F,6,FALSE),"")</f>
        <v>上下「上水、工用水」・総合（上下「上水、工用水」）</v>
      </c>
    </row>
    <row r="275" spans="1:11" ht="21.75" customHeight="1">
      <c r="A275" s="377"/>
      <c r="B275" s="378"/>
      <c r="C275" s="378"/>
      <c r="D275" s="178">
        <v>153</v>
      </c>
      <c r="E275" s="179">
        <f>IFERROR(VLOOKUP($D275,建設工事資格区分コード表!$A:$D,4,FALSE),"")</f>
        <v>0</v>
      </c>
      <c r="F275" s="180" t="str">
        <f>IFERROR(VLOOKUP($D275,建設工事資格区分コード表!$A:$F,6,FALSE),"")</f>
        <v>衛生工学「水質管理」・総合（衛生工学「水質管理」）</v>
      </c>
    </row>
    <row r="276" spans="1:11" ht="21.75" customHeight="1">
      <c r="A276" s="377"/>
      <c r="B276" s="378"/>
      <c r="C276" s="378"/>
      <c r="D276" s="178">
        <v>154</v>
      </c>
      <c r="E276" s="179">
        <f>IFERROR(VLOOKUP($D276,建設工事資格区分コード表!$A:$D,4,FALSE),"")</f>
        <v>0</v>
      </c>
      <c r="F276" s="180" t="str">
        <f>IFERROR(VLOOKUP($D276,建設工事資格区分コード表!$A:$F,6,FALSE),"")</f>
        <v>衛生工学「廃処理」・総合（衛生工学「廃管理」）</v>
      </c>
    </row>
    <row r="277" spans="1:11" ht="21.75" customHeight="1">
      <c r="A277" s="377"/>
      <c r="B277" s="378"/>
      <c r="C277" s="378"/>
      <c r="D277" s="178" t="s">
        <v>494</v>
      </c>
      <c r="E277" s="179" t="str">
        <f>IFERROR(VLOOKUP($D277,建設工事資格区分コード表!$A:$D,4,FALSE),"")</f>
        <v>水道施設</v>
      </c>
      <c r="F277" s="180" t="s">
        <v>648</v>
      </c>
      <c r="K277"/>
    </row>
    <row r="278" spans="1:11" ht="21.75" customHeight="1" thickBot="1">
      <c r="A278" s="379"/>
      <c r="B278" s="380"/>
      <c r="C278" s="380"/>
      <c r="D278" s="182" t="s">
        <v>538</v>
      </c>
      <c r="E278" s="60" t="str">
        <f>IFERROR(VLOOKUP($D278,建設工事資格区分コード表!$A:$D,4,FALSE),"")</f>
        <v>水道施設</v>
      </c>
      <c r="F278" s="183" t="s">
        <v>649</v>
      </c>
      <c r="K278"/>
    </row>
    <row r="279" spans="1:11" ht="21.75" customHeight="1">
      <c r="A279" s="375" t="s">
        <v>236</v>
      </c>
      <c r="B279" s="376"/>
      <c r="C279" s="376" t="s">
        <v>387</v>
      </c>
      <c r="D279" s="189">
        <v>168</v>
      </c>
      <c r="E279" s="190">
        <f>IFERROR(VLOOKUP($D279,建設工事資格区分コード表!$A:$D,4,FALSE),"")</f>
        <v>0</v>
      </c>
      <c r="F279" s="191" t="str">
        <f>IFERROR(VLOOKUP($D279,建設工事資格区分コード表!$A:$F,6,FALSE),"")</f>
        <v>甲種消防設備士</v>
      </c>
    </row>
    <row r="280" spans="1:11" ht="21.75" customHeight="1">
      <c r="A280" s="377"/>
      <c r="B280" s="378"/>
      <c r="C280" s="378"/>
      <c r="D280" s="178">
        <v>169</v>
      </c>
      <c r="E280" s="179">
        <f>IFERROR(VLOOKUP($D280,建設工事資格区分コード表!$A:$D,4,FALSE),"")</f>
        <v>0</v>
      </c>
      <c r="F280" s="180" t="str">
        <f>IFERROR(VLOOKUP($D280,建設工事資格区分コード表!$A:$F,6,FALSE),"")</f>
        <v>乙種消防設備士</v>
      </c>
    </row>
    <row r="281" spans="1:11" ht="21.75" customHeight="1">
      <c r="A281" s="377"/>
      <c r="B281" s="378"/>
      <c r="C281" s="378"/>
      <c r="D281" s="178" t="s">
        <v>417</v>
      </c>
      <c r="E281" s="179" t="str">
        <f>IFERROR(VLOOKUP($D281,建設工事資格区分コード表!$A:$D,4,FALSE),"")</f>
        <v>消防施設</v>
      </c>
      <c r="F281" s="180" t="str">
        <f>IFERROR(VLOOKUP($D281,建設工事資格区分コード表!$A:$F,6,FALSE),"")</f>
        <v>基幹技能者</v>
      </c>
    </row>
    <row r="282" spans="1:11" ht="21.75" customHeight="1">
      <c r="A282" s="377"/>
      <c r="B282" s="378"/>
      <c r="C282" s="378"/>
      <c r="D282" s="178" t="s">
        <v>493</v>
      </c>
      <c r="E282" s="179" t="str">
        <f>IFERROR(VLOOKUP($D282,建設工事資格区分コード表!$A:$D,4,FALSE),"")</f>
        <v>消防施設</v>
      </c>
      <c r="F282" s="180" t="s">
        <v>648</v>
      </c>
      <c r="K282"/>
    </row>
    <row r="283" spans="1:11" ht="21.75" customHeight="1" thickBot="1">
      <c r="A283" s="379"/>
      <c r="B283" s="380"/>
      <c r="C283" s="380"/>
      <c r="D283" s="182" t="s">
        <v>537</v>
      </c>
      <c r="E283" s="60" t="str">
        <f>IFERROR(VLOOKUP($D283,建設工事資格区分コード表!$A:$D,4,FALSE),"")</f>
        <v>消防施設</v>
      </c>
      <c r="F283" s="183" t="s">
        <v>649</v>
      </c>
      <c r="K283"/>
    </row>
    <row r="284" spans="1:11" ht="21.75" customHeight="1">
      <c r="A284" s="375" t="s">
        <v>237</v>
      </c>
      <c r="B284" s="376"/>
      <c r="C284" s="376" t="s">
        <v>387</v>
      </c>
      <c r="D284" s="189">
        <v>154</v>
      </c>
      <c r="E284" s="190">
        <f>IFERROR(VLOOKUP($D284,建設工事資格区分コード表!$A:$D,4,FALSE),"")</f>
        <v>0</v>
      </c>
      <c r="F284" s="191" t="str">
        <f>IFERROR(VLOOKUP($D284,建設工事資格区分コード表!$A:$F,6,FALSE),"")</f>
        <v>衛生工学「廃処理」・総合（衛生工学「廃管理」）</v>
      </c>
    </row>
    <row r="285" spans="1:11" ht="21.75" customHeight="1">
      <c r="A285" s="377"/>
      <c r="B285" s="378"/>
      <c r="C285" s="378"/>
      <c r="D285" s="178" t="s">
        <v>492</v>
      </c>
      <c r="E285" s="179" t="str">
        <f>IFERROR(VLOOKUP($D285,建設工事資格区分コード表!$A:$D,4,FALSE),"")</f>
        <v>清掃施設</v>
      </c>
      <c r="F285" s="180" t="s">
        <v>648</v>
      </c>
      <c r="K285"/>
    </row>
    <row r="286" spans="1:11" ht="21.75" customHeight="1" thickBot="1">
      <c r="A286" s="379"/>
      <c r="B286" s="380"/>
      <c r="C286" s="380"/>
      <c r="D286" s="182" t="s">
        <v>536</v>
      </c>
      <c r="E286" s="60" t="str">
        <f>IFERROR(VLOOKUP($D286,建設工事資格区分コード表!$A:$D,4,FALSE),"")</f>
        <v>清掃施設</v>
      </c>
      <c r="F286" s="183" t="s">
        <v>649</v>
      </c>
      <c r="K286"/>
    </row>
    <row r="287" spans="1:11" ht="21.75" customHeight="1">
      <c r="A287" s="375" t="s">
        <v>238</v>
      </c>
      <c r="B287" s="376"/>
      <c r="C287" s="376" t="s">
        <v>388</v>
      </c>
      <c r="D287" s="189">
        <v>113</v>
      </c>
      <c r="E287" s="190" t="str">
        <f>IFERROR(VLOOKUP($D287,建設工事資格区分コード表!$A:$D,4,FALSE),"")</f>
        <v>１級</v>
      </c>
      <c r="F287" s="191" t="str">
        <f>IFERROR(VLOOKUP($D287,建設工事資格区分コード表!$A:$F,6,FALSE),"")</f>
        <v>土木施工管理技士</v>
      </c>
    </row>
    <row r="288" spans="1:11" ht="21.75" customHeight="1">
      <c r="A288" s="377"/>
      <c r="B288" s="378"/>
      <c r="C288" s="378"/>
      <c r="D288" s="178">
        <v>120</v>
      </c>
      <c r="E288" s="179" t="str">
        <f>IFERROR(VLOOKUP($D288,建設工事資格区分コード表!$A:$D,4,FALSE),"")</f>
        <v>１級</v>
      </c>
      <c r="F288" s="180" t="str">
        <f>IFERROR(VLOOKUP($D288,建設工事資格区分コード表!$A:$F,6,FALSE),"")</f>
        <v>建築施工管理技士</v>
      </c>
    </row>
    <row r="289" spans="1:11" ht="21.75" customHeight="1">
      <c r="A289" s="377"/>
      <c r="B289" s="378"/>
      <c r="C289" s="378" t="s">
        <v>389</v>
      </c>
      <c r="D289" s="178">
        <v>214</v>
      </c>
      <c r="E289" s="179" t="str">
        <f>IFERROR(VLOOKUP($D289,建設工事資格区分コード表!$A:$D,4,FALSE),"")</f>
        <v>２級（土木）</v>
      </c>
      <c r="F289" s="180" t="str">
        <f>IFERROR(VLOOKUP($D289,建設工事資格区分コード表!$A:$F,6,FALSE),"")</f>
        <v>土木施工管理技士</v>
      </c>
    </row>
    <row r="290" spans="1:11" ht="21.75" customHeight="1">
      <c r="A290" s="377"/>
      <c r="B290" s="378"/>
      <c r="C290" s="378"/>
      <c r="D290" s="178">
        <v>221</v>
      </c>
      <c r="E290" s="179" t="str">
        <f>IFERROR(VLOOKUP($D290,建設工事資格区分コード表!$A:$D,4,FALSE),"")</f>
        <v>２級（建築）</v>
      </c>
      <c r="F290" s="180" t="str">
        <f>IFERROR(VLOOKUP($D290,建設工事資格区分コード表!$A:$F,6,FALSE),"")</f>
        <v>建築施工管理技士</v>
      </c>
    </row>
    <row r="291" spans="1:11" ht="21.75" customHeight="1">
      <c r="A291" s="377"/>
      <c r="B291" s="378"/>
      <c r="C291" s="378"/>
      <c r="D291" s="178">
        <v>222</v>
      </c>
      <c r="E291" s="179" t="str">
        <f>IFERROR(VLOOKUP($D291,建設工事資格区分コード表!$A:$D,4,FALSE),"")</f>
        <v>２級（躯体）</v>
      </c>
      <c r="F291" s="180" t="str">
        <f>IFERROR(VLOOKUP($D291,建設工事資格区分コード表!$A:$F,6,FALSE),"")</f>
        <v>建築施工管理技士</v>
      </c>
    </row>
    <row r="292" spans="1:11" ht="21.75" customHeight="1">
      <c r="A292" s="377"/>
      <c r="B292" s="378"/>
      <c r="C292" s="378" t="s">
        <v>387</v>
      </c>
      <c r="D292" s="178">
        <v>141</v>
      </c>
      <c r="E292" s="179">
        <f>IFERROR(VLOOKUP($D292,建設工事資格区分コード表!$A:$D,4,FALSE),"")</f>
        <v>0</v>
      </c>
      <c r="F292" s="180" t="str">
        <f>IFERROR(VLOOKUP($D292,建設工事資格区分コード表!$A:$F,6,FALSE),"")</f>
        <v>建設・総合（建設）</v>
      </c>
    </row>
    <row r="293" spans="1:11" ht="21.75" customHeight="1">
      <c r="A293" s="377"/>
      <c r="B293" s="378"/>
      <c r="C293" s="378"/>
      <c r="D293" s="178">
        <v>142</v>
      </c>
      <c r="E293" s="179">
        <f>IFERROR(VLOOKUP($D293,建設工事資格区分コード表!$A:$D,4,FALSE),"")</f>
        <v>0</v>
      </c>
      <c r="F293" s="180" t="str">
        <f>IFERROR(VLOOKUP($D293,建設工事資格区分コード表!$A:$F,6,FALSE),"")</f>
        <v>建設「鋼構、コン」・総合（建設「鋼構、コン」）</v>
      </c>
    </row>
    <row r="294" spans="1:11" ht="21.75" customHeight="1">
      <c r="A294" s="377"/>
      <c r="B294" s="378"/>
      <c r="C294" s="378"/>
      <c r="D294" s="178">
        <v>157</v>
      </c>
      <c r="E294" s="179" t="str">
        <f>IFERROR(VLOOKUP($D294,建設工事資格区分コード表!$A:$D,4,FALSE),"")</f>
        <v>１級</v>
      </c>
      <c r="F294" s="180" t="str">
        <f>IFERROR(VLOOKUP($D294,建設工事資格区分コード表!$A:$F,6,FALSE),"")</f>
        <v>とび・とび工</v>
      </c>
    </row>
    <row r="295" spans="1:11" ht="21.75" customHeight="1">
      <c r="A295" s="377"/>
      <c r="B295" s="378"/>
      <c r="C295" s="378"/>
      <c r="D295" s="178">
        <v>257</v>
      </c>
      <c r="E295" s="179" t="str">
        <f>IFERROR(VLOOKUP($D295,建設工事資格区分コード表!$A:$D,4,FALSE),"")</f>
        <v>２級 （３年以上経験）</v>
      </c>
      <c r="F295" s="180" t="str">
        <f>IFERROR(VLOOKUP($D295,建設工事資格区分コード表!$A:$F,6,FALSE),"")</f>
        <v>とび・とび工</v>
      </c>
    </row>
    <row r="296" spans="1:11" ht="21.75" customHeight="1">
      <c r="A296" s="377"/>
      <c r="B296" s="378"/>
      <c r="C296" s="378"/>
      <c r="D296" s="178">
        <v>60</v>
      </c>
      <c r="E296" s="179">
        <f>IFERROR(VLOOKUP($D296,建設工事資格区分コード表!$A:$D,4,FALSE),"")</f>
        <v>0</v>
      </c>
      <c r="F296" s="180" t="str">
        <f>IFERROR(VLOOKUP($D296,建設工事資格区分コード表!$A:$F,6,FALSE),"")</f>
        <v>解体工事　</v>
      </c>
    </row>
    <row r="297" spans="1:11" ht="21.75" customHeight="1">
      <c r="A297" s="377"/>
      <c r="B297" s="378"/>
      <c r="C297" s="378"/>
      <c r="D297" s="178" t="s">
        <v>491</v>
      </c>
      <c r="E297" s="179" t="str">
        <f>IFERROR(VLOOKUP($D297,建設工事資格区分コード表!$A:$D,4,FALSE),"")</f>
        <v>解体</v>
      </c>
      <c r="F297" s="180" t="s">
        <v>648</v>
      </c>
      <c r="K297"/>
    </row>
    <row r="298" spans="1:11" ht="21.75" customHeight="1" thickBot="1">
      <c r="A298" s="379"/>
      <c r="B298" s="380"/>
      <c r="C298" s="380"/>
      <c r="D298" s="182" t="s">
        <v>535</v>
      </c>
      <c r="E298" s="60" t="str">
        <f>IFERROR(VLOOKUP($D298,建設工事資格区分コード表!$A:$D,4,FALSE),"")</f>
        <v>解体</v>
      </c>
      <c r="F298" s="183" t="s">
        <v>649</v>
      </c>
      <c r="K298"/>
    </row>
    <row r="299" spans="1:11" ht="12.75" customHeight="1"/>
  </sheetData>
  <mergeCells count="84">
    <mergeCell ref="A279:B283"/>
    <mergeCell ref="C279:C283"/>
    <mergeCell ref="A284:B286"/>
    <mergeCell ref="C284:C286"/>
    <mergeCell ref="A287:B298"/>
    <mergeCell ref="C292:C298"/>
    <mergeCell ref="C289:C291"/>
    <mergeCell ref="C287:C288"/>
    <mergeCell ref="A258:B263"/>
    <mergeCell ref="C258:C263"/>
    <mergeCell ref="A264:B270"/>
    <mergeCell ref="C266:C270"/>
    <mergeCell ref="A271:B278"/>
    <mergeCell ref="C273:C278"/>
    <mergeCell ref="A231:B237"/>
    <mergeCell ref="C233:C237"/>
    <mergeCell ref="A238:B246"/>
    <mergeCell ref="C240:C246"/>
    <mergeCell ref="A247:B257"/>
    <mergeCell ref="C249:C257"/>
    <mergeCell ref="A209:B215"/>
    <mergeCell ref="C211:C215"/>
    <mergeCell ref="A216:B226"/>
    <mergeCell ref="C220:C226"/>
    <mergeCell ref="A227:B230"/>
    <mergeCell ref="C227:C230"/>
    <mergeCell ref="C92:C101"/>
    <mergeCell ref="A89:B101"/>
    <mergeCell ref="A76:B88"/>
    <mergeCell ref="C80:C88"/>
    <mergeCell ref="C78:C79"/>
    <mergeCell ref="C90:C91"/>
    <mergeCell ref="C76:C77"/>
    <mergeCell ref="C195:C196"/>
    <mergeCell ref="C216:C217"/>
    <mergeCell ref="C218:C219"/>
    <mergeCell ref="C197:C208"/>
    <mergeCell ref="C193:C194"/>
    <mergeCell ref="C160:C164"/>
    <mergeCell ref="C167:C172"/>
    <mergeCell ref="C175:C185"/>
    <mergeCell ref="C188:C192"/>
    <mergeCell ref="C141:C142"/>
    <mergeCell ref="C156:C157"/>
    <mergeCell ref="C158:C159"/>
    <mergeCell ref="C104:C123"/>
    <mergeCell ref="C130:C137"/>
    <mergeCell ref="C143:C148"/>
    <mergeCell ref="C151:C155"/>
    <mergeCell ref="C124:C125"/>
    <mergeCell ref="C126:C128"/>
    <mergeCell ref="C138:C140"/>
    <mergeCell ref="C3:C4"/>
    <mergeCell ref="C5:C6"/>
    <mergeCell ref="C14:C15"/>
    <mergeCell ref="C16:C17"/>
    <mergeCell ref="C7:C13"/>
    <mergeCell ref="C67:C68"/>
    <mergeCell ref="C18:C19"/>
    <mergeCell ref="A20:B32"/>
    <mergeCell ref="C26:C32"/>
    <mergeCell ref="A33:B39"/>
    <mergeCell ref="C35:C39"/>
    <mergeCell ref="C20:C21"/>
    <mergeCell ref="C22:C25"/>
    <mergeCell ref="C47:C64"/>
    <mergeCell ref="A65:B75"/>
    <mergeCell ref="C69:C75"/>
    <mergeCell ref="C40:C42"/>
    <mergeCell ref="C43:C46"/>
    <mergeCell ref="C65:C66"/>
    <mergeCell ref="A173:B185"/>
    <mergeCell ref="A186:B192"/>
    <mergeCell ref="A193:B208"/>
    <mergeCell ref="A2:B2"/>
    <mergeCell ref="A3:B13"/>
    <mergeCell ref="A14:B19"/>
    <mergeCell ref="A156:B164"/>
    <mergeCell ref="A165:B172"/>
    <mergeCell ref="A40:B64"/>
    <mergeCell ref="A102:B123"/>
    <mergeCell ref="A124:B137"/>
    <mergeCell ref="A138:B148"/>
    <mergeCell ref="A149:B155"/>
  </mergeCells>
  <phoneticPr fontId="1"/>
  <pageMargins left="0.70866141732283472" right="0.31496062992125984" top="0.55118110236220474" bottom="0.35433070866141736" header="0.31496062992125984" footer="0.31496062992125984"/>
  <pageSetup paperSize="9" scale="76" orientation="portrait" r:id="rId1"/>
  <headerFooter alignWithMargins="0"/>
  <rowBreaks count="6" manualBreakCount="6">
    <brk id="39" max="5" man="1"/>
    <brk id="75" max="5" man="1"/>
    <brk id="123" max="5" man="1"/>
    <brk id="172" max="5" man="1"/>
    <brk id="215" max="5" man="1"/>
    <brk id="26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197"/>
  <sheetViews>
    <sheetView view="pageBreakPreview" topLeftCell="B59" zoomScaleNormal="100" zoomScaleSheetLayoutView="100" workbookViewId="0">
      <selection activeCell="B199" sqref="B199"/>
    </sheetView>
  </sheetViews>
  <sheetFormatPr defaultRowHeight="13.5"/>
  <cols>
    <col min="1" max="1" width="8.125" style="42" customWidth="1"/>
    <col min="2" max="2" width="17.125" customWidth="1"/>
    <col min="3" max="3" width="57.5" customWidth="1"/>
    <col min="4" max="4" width="27.375" customWidth="1"/>
    <col min="5" max="5" width="8.875" style="42" customWidth="1"/>
    <col min="6" max="6" width="9.5" customWidth="1"/>
  </cols>
  <sheetData>
    <row r="1" spans="1:10" ht="18" thickBot="1">
      <c r="A1" s="25"/>
      <c r="B1" s="4" t="s">
        <v>115</v>
      </c>
      <c r="C1" s="3"/>
      <c r="D1" s="5"/>
      <c r="E1" s="25"/>
    </row>
    <row r="2" spans="1:10" ht="20.100000000000001" customHeight="1" thickTop="1" thickBot="1">
      <c r="A2" s="96" t="s">
        <v>117</v>
      </c>
      <c r="B2" s="88" t="s">
        <v>25</v>
      </c>
      <c r="C2" s="89" t="s">
        <v>27</v>
      </c>
      <c r="D2" s="89" t="s">
        <v>26</v>
      </c>
      <c r="E2" s="90" t="s">
        <v>118</v>
      </c>
    </row>
    <row r="3" spans="1:10" ht="20.100000000000001" customHeight="1">
      <c r="A3" s="97">
        <v>111</v>
      </c>
      <c r="B3" s="412" t="s">
        <v>119</v>
      </c>
      <c r="C3" s="404" t="s">
        <v>120</v>
      </c>
      <c r="D3" s="11" t="s">
        <v>121</v>
      </c>
      <c r="E3" s="48">
        <v>111</v>
      </c>
      <c r="F3" t="s">
        <v>316</v>
      </c>
    </row>
    <row r="4" spans="1:10" ht="20.100000000000001" customHeight="1">
      <c r="A4" s="98">
        <v>212</v>
      </c>
      <c r="B4" s="402"/>
      <c r="C4" s="413"/>
      <c r="D4" s="7" t="s">
        <v>122</v>
      </c>
      <c r="E4" s="49">
        <v>212</v>
      </c>
      <c r="F4" t="s">
        <v>316</v>
      </c>
    </row>
    <row r="5" spans="1:10" ht="20.100000000000001" customHeight="1">
      <c r="A5" s="98">
        <v>113</v>
      </c>
      <c r="B5" s="402"/>
      <c r="C5" s="414" t="s">
        <v>123</v>
      </c>
      <c r="D5" s="7" t="s">
        <v>121</v>
      </c>
      <c r="E5" s="49">
        <v>113</v>
      </c>
      <c r="F5" s="3" t="s">
        <v>123</v>
      </c>
    </row>
    <row r="6" spans="1:10" ht="20.100000000000001" customHeight="1">
      <c r="A6" s="98">
        <v>214</v>
      </c>
      <c r="B6" s="402"/>
      <c r="C6" s="405"/>
      <c r="D6" s="7" t="s">
        <v>124</v>
      </c>
      <c r="E6" s="49">
        <v>214</v>
      </c>
      <c r="F6" s="3" t="s">
        <v>123</v>
      </c>
    </row>
    <row r="7" spans="1:10" ht="20.100000000000001" customHeight="1">
      <c r="A7" s="98">
        <v>215</v>
      </c>
      <c r="B7" s="402"/>
      <c r="C7" s="405"/>
      <c r="D7" s="7" t="s">
        <v>125</v>
      </c>
      <c r="E7" s="49">
        <v>215</v>
      </c>
      <c r="F7" s="3" t="s">
        <v>123</v>
      </c>
    </row>
    <row r="8" spans="1:10" ht="20.100000000000001" customHeight="1">
      <c r="A8" s="98">
        <v>216</v>
      </c>
      <c r="B8" s="402"/>
      <c r="C8" s="413"/>
      <c r="D8" s="7" t="s">
        <v>126</v>
      </c>
      <c r="E8" s="49">
        <v>216</v>
      </c>
      <c r="F8" s="3" t="s">
        <v>123</v>
      </c>
      <c r="J8" s="95"/>
    </row>
    <row r="9" spans="1:10" ht="20.100000000000001" customHeight="1">
      <c r="A9" s="98">
        <v>120</v>
      </c>
      <c r="B9" s="402"/>
      <c r="C9" s="414" t="s">
        <v>127</v>
      </c>
      <c r="D9" s="7" t="s">
        <v>121</v>
      </c>
      <c r="E9" s="49">
        <v>120</v>
      </c>
      <c r="F9" t="s">
        <v>317</v>
      </c>
    </row>
    <row r="10" spans="1:10" ht="20.100000000000001" customHeight="1">
      <c r="A10" s="98">
        <v>221</v>
      </c>
      <c r="B10" s="402"/>
      <c r="C10" s="405"/>
      <c r="D10" s="7" t="s">
        <v>128</v>
      </c>
      <c r="E10" s="49">
        <v>221</v>
      </c>
      <c r="F10" t="s">
        <v>317</v>
      </c>
    </row>
    <row r="11" spans="1:10" ht="20.100000000000001" customHeight="1">
      <c r="A11" s="98">
        <v>222</v>
      </c>
      <c r="B11" s="402"/>
      <c r="C11" s="405"/>
      <c r="D11" s="7" t="s">
        <v>129</v>
      </c>
      <c r="E11" s="49">
        <v>222</v>
      </c>
      <c r="F11" t="s">
        <v>317</v>
      </c>
    </row>
    <row r="12" spans="1:10" ht="20.100000000000001" customHeight="1">
      <c r="A12" s="98">
        <v>223</v>
      </c>
      <c r="B12" s="402"/>
      <c r="C12" s="413"/>
      <c r="D12" s="7" t="s">
        <v>130</v>
      </c>
      <c r="E12" s="49">
        <v>223</v>
      </c>
      <c r="F12" t="s">
        <v>317</v>
      </c>
    </row>
    <row r="13" spans="1:10" ht="20.100000000000001" customHeight="1">
      <c r="A13" s="99">
        <v>127</v>
      </c>
      <c r="B13" s="402"/>
      <c r="C13" s="414" t="s">
        <v>131</v>
      </c>
      <c r="D13" s="7" t="s">
        <v>121</v>
      </c>
      <c r="E13" s="50">
        <v>127</v>
      </c>
      <c r="F13" t="s">
        <v>318</v>
      </c>
    </row>
    <row r="14" spans="1:10" ht="20.100000000000001" customHeight="1">
      <c r="A14" s="98">
        <v>228</v>
      </c>
      <c r="B14" s="402"/>
      <c r="C14" s="413"/>
      <c r="D14" s="7" t="s">
        <v>132</v>
      </c>
      <c r="E14" s="49">
        <v>228</v>
      </c>
      <c r="F14" t="s">
        <v>318</v>
      </c>
    </row>
    <row r="15" spans="1:10" ht="20.100000000000001" customHeight="1">
      <c r="A15" s="99">
        <v>129</v>
      </c>
      <c r="B15" s="402"/>
      <c r="C15" s="414" t="s">
        <v>133</v>
      </c>
      <c r="D15" s="7" t="s">
        <v>121</v>
      </c>
      <c r="E15" s="50">
        <v>129</v>
      </c>
      <c r="F15" t="s">
        <v>319</v>
      </c>
    </row>
    <row r="16" spans="1:10" ht="20.100000000000001" customHeight="1">
      <c r="A16" s="98">
        <v>230</v>
      </c>
      <c r="B16" s="402"/>
      <c r="C16" s="413"/>
      <c r="D16" s="7" t="s">
        <v>132</v>
      </c>
      <c r="E16" s="49">
        <v>230</v>
      </c>
      <c r="F16" t="s">
        <v>319</v>
      </c>
    </row>
    <row r="17" spans="1:6" ht="20.100000000000001" customHeight="1">
      <c r="A17" s="99">
        <v>131</v>
      </c>
      <c r="B17" s="402"/>
      <c r="C17" s="414" t="s">
        <v>134</v>
      </c>
      <c r="D17" s="7" t="s">
        <v>121</v>
      </c>
      <c r="E17" s="50">
        <v>131</v>
      </c>
      <c r="F17" t="s">
        <v>320</v>
      </c>
    </row>
    <row r="18" spans="1:6" ht="20.100000000000001" customHeight="1">
      <c r="A18" s="98">
        <v>232</v>
      </c>
      <c r="B18" s="402"/>
      <c r="C18" s="413"/>
      <c r="D18" s="7" t="s">
        <v>132</v>
      </c>
      <c r="E18" s="49">
        <v>232</v>
      </c>
      <c r="F18" t="s">
        <v>320</v>
      </c>
    </row>
    <row r="19" spans="1:6" ht="20.100000000000001" customHeight="1">
      <c r="A19" s="99">
        <v>133</v>
      </c>
      <c r="B19" s="402"/>
      <c r="C19" s="414" t="s">
        <v>135</v>
      </c>
      <c r="D19" s="7" t="s">
        <v>121</v>
      </c>
      <c r="E19" s="50">
        <v>133</v>
      </c>
      <c r="F19" t="s">
        <v>321</v>
      </c>
    </row>
    <row r="20" spans="1:6" ht="20.100000000000001" customHeight="1" thickBot="1">
      <c r="A20" s="100">
        <v>234</v>
      </c>
      <c r="B20" s="403"/>
      <c r="C20" s="406"/>
      <c r="D20" s="9" t="s">
        <v>132</v>
      </c>
      <c r="E20" s="51">
        <v>234</v>
      </c>
      <c r="F20" t="s">
        <v>321</v>
      </c>
    </row>
    <row r="21" spans="1:6" ht="20.100000000000001" customHeight="1">
      <c r="A21" s="99">
        <v>137</v>
      </c>
      <c r="B21" s="402" t="s">
        <v>136</v>
      </c>
      <c r="C21" s="404" t="s">
        <v>137</v>
      </c>
      <c r="D21" s="26" t="s">
        <v>121</v>
      </c>
      <c r="E21" s="50">
        <v>137</v>
      </c>
      <c r="F21" t="s">
        <v>322</v>
      </c>
    </row>
    <row r="22" spans="1:6" ht="20.100000000000001" customHeight="1">
      <c r="A22" s="101">
        <v>238</v>
      </c>
      <c r="B22" s="402"/>
      <c r="C22" s="405"/>
      <c r="D22" s="6" t="s">
        <v>138</v>
      </c>
      <c r="E22" s="52">
        <v>238</v>
      </c>
      <c r="F22" t="s">
        <v>322</v>
      </c>
    </row>
    <row r="23" spans="1:6" ht="20.100000000000001" customHeight="1" thickBot="1">
      <c r="A23" s="100">
        <v>239</v>
      </c>
      <c r="B23" s="403"/>
      <c r="C23" s="406"/>
      <c r="D23" s="10" t="s">
        <v>139</v>
      </c>
      <c r="E23" s="51">
        <v>239</v>
      </c>
      <c r="F23" t="s">
        <v>322</v>
      </c>
    </row>
    <row r="24" spans="1:6" ht="20.100000000000001" customHeight="1">
      <c r="A24" s="102">
        <v>141</v>
      </c>
      <c r="B24" s="407" t="s">
        <v>140</v>
      </c>
      <c r="C24" s="27" t="s">
        <v>141</v>
      </c>
      <c r="D24" s="28"/>
      <c r="E24" s="29">
        <v>141</v>
      </c>
      <c r="F24" t="s">
        <v>574</v>
      </c>
    </row>
    <row r="25" spans="1:6" ht="38.25" customHeight="1">
      <c r="A25" s="102">
        <v>142</v>
      </c>
      <c r="B25" s="396"/>
      <c r="C25" s="30" t="s">
        <v>142</v>
      </c>
      <c r="D25" s="31"/>
      <c r="E25" s="29">
        <v>142</v>
      </c>
      <c r="F25" t="s">
        <v>575</v>
      </c>
    </row>
    <row r="26" spans="1:6" ht="45.75" customHeight="1">
      <c r="A26" s="102">
        <v>143</v>
      </c>
      <c r="B26" s="396"/>
      <c r="C26" s="30" t="s">
        <v>143</v>
      </c>
      <c r="D26" s="31"/>
      <c r="E26" s="29">
        <v>143</v>
      </c>
      <c r="F26" t="s">
        <v>576</v>
      </c>
    </row>
    <row r="27" spans="1:6" ht="20.100000000000001" customHeight="1">
      <c r="A27" s="102">
        <v>144</v>
      </c>
      <c r="B27" s="396"/>
      <c r="C27" s="30" t="s">
        <v>144</v>
      </c>
      <c r="D27" s="31"/>
      <c r="E27" s="29">
        <v>144</v>
      </c>
      <c r="F27" t="s">
        <v>577</v>
      </c>
    </row>
    <row r="28" spans="1:6" ht="20.100000000000001" customHeight="1">
      <c r="A28" s="102">
        <v>145</v>
      </c>
      <c r="B28" s="396"/>
      <c r="C28" s="30" t="s">
        <v>145</v>
      </c>
      <c r="D28" s="31"/>
      <c r="E28" s="29">
        <v>145</v>
      </c>
      <c r="F28" t="s">
        <v>578</v>
      </c>
    </row>
    <row r="29" spans="1:6" ht="39.75" customHeight="1">
      <c r="A29" s="102">
        <v>146</v>
      </c>
      <c r="B29" s="396"/>
      <c r="C29" s="30" t="s">
        <v>146</v>
      </c>
      <c r="D29" s="31"/>
      <c r="E29" s="29">
        <v>146</v>
      </c>
      <c r="F29" t="s">
        <v>632</v>
      </c>
    </row>
    <row r="30" spans="1:6" ht="20.100000000000001" customHeight="1">
      <c r="A30" s="102">
        <v>147</v>
      </c>
      <c r="B30" s="396"/>
      <c r="C30" s="30" t="s">
        <v>147</v>
      </c>
      <c r="D30" s="31"/>
      <c r="E30" s="29">
        <v>147</v>
      </c>
      <c r="F30" t="s">
        <v>579</v>
      </c>
    </row>
    <row r="31" spans="1:6" ht="40.5" customHeight="1">
      <c r="A31" s="102">
        <v>148</v>
      </c>
      <c r="B31" s="396"/>
      <c r="C31" s="30" t="s">
        <v>148</v>
      </c>
      <c r="D31" s="31"/>
      <c r="E31" s="29">
        <v>148</v>
      </c>
      <c r="F31" t="s">
        <v>633</v>
      </c>
    </row>
    <row r="32" spans="1:6" ht="19.5" customHeight="1">
      <c r="A32" s="102">
        <v>149</v>
      </c>
      <c r="B32" s="396"/>
      <c r="C32" s="30" t="s">
        <v>149</v>
      </c>
      <c r="D32" s="31"/>
      <c r="E32" s="29">
        <v>149</v>
      </c>
      <c r="F32" t="s">
        <v>580</v>
      </c>
    </row>
    <row r="33" spans="1:6" ht="20.100000000000001" customHeight="1">
      <c r="A33" s="102">
        <v>150</v>
      </c>
      <c r="B33" s="396"/>
      <c r="C33" s="30" t="s">
        <v>150</v>
      </c>
      <c r="D33" s="31"/>
      <c r="E33" s="29">
        <v>150</v>
      </c>
      <c r="F33" t="s">
        <v>581</v>
      </c>
    </row>
    <row r="34" spans="1:6" ht="42" customHeight="1">
      <c r="A34" s="102">
        <v>151</v>
      </c>
      <c r="B34" s="396"/>
      <c r="C34" s="30" t="s">
        <v>151</v>
      </c>
      <c r="D34" s="31"/>
      <c r="E34" s="29">
        <v>151</v>
      </c>
      <c r="F34" t="s">
        <v>582</v>
      </c>
    </row>
    <row r="35" spans="1:6" ht="20.100000000000001" customHeight="1">
      <c r="A35" s="102">
        <v>152</v>
      </c>
      <c r="B35" s="396"/>
      <c r="C35" s="30" t="s">
        <v>152</v>
      </c>
      <c r="D35" s="31"/>
      <c r="E35" s="29">
        <v>152</v>
      </c>
      <c r="F35" t="s">
        <v>583</v>
      </c>
    </row>
    <row r="36" spans="1:6" ht="36" customHeight="1">
      <c r="A36" s="102">
        <v>153</v>
      </c>
      <c r="B36" s="396"/>
      <c r="C36" s="30" t="s">
        <v>153</v>
      </c>
      <c r="D36" s="31"/>
      <c r="E36" s="29">
        <v>153</v>
      </c>
      <c r="F36" t="s">
        <v>584</v>
      </c>
    </row>
    <row r="37" spans="1:6" ht="41.25" customHeight="1" thickBot="1">
      <c r="A37" s="103">
        <v>154</v>
      </c>
      <c r="B37" s="397"/>
      <c r="C37" s="32" t="s">
        <v>154</v>
      </c>
      <c r="D37" s="33"/>
      <c r="E37" s="53">
        <v>154</v>
      </c>
      <c r="F37" t="s">
        <v>631</v>
      </c>
    </row>
    <row r="38" spans="1:6" ht="20.100000000000001" customHeight="1">
      <c r="A38" s="104">
        <v>155</v>
      </c>
      <c r="B38" s="408" t="s">
        <v>155</v>
      </c>
      <c r="C38" s="34" t="s">
        <v>156</v>
      </c>
      <c r="D38" s="35"/>
      <c r="E38" s="54">
        <v>155</v>
      </c>
      <c r="F38" t="s">
        <v>156</v>
      </c>
    </row>
    <row r="39" spans="1:6" ht="20.100000000000001" customHeight="1" thickBot="1">
      <c r="A39" s="105">
        <v>256</v>
      </c>
      <c r="B39" s="409"/>
      <c r="C39" s="36" t="s">
        <v>157</v>
      </c>
      <c r="D39" s="37" t="s">
        <v>618</v>
      </c>
      <c r="E39" s="53">
        <v>256</v>
      </c>
      <c r="F39" t="s">
        <v>323</v>
      </c>
    </row>
    <row r="40" spans="1:6" ht="30.75" customHeight="1" thickBot="1">
      <c r="A40" s="102">
        <v>258</v>
      </c>
      <c r="B40" s="38" t="s">
        <v>158</v>
      </c>
      <c r="C40" s="39" t="s">
        <v>159</v>
      </c>
      <c r="D40" s="40" t="s">
        <v>619</v>
      </c>
      <c r="E40" s="92">
        <v>258</v>
      </c>
      <c r="F40" t="s">
        <v>324</v>
      </c>
    </row>
    <row r="41" spans="1:6" ht="33" customHeight="1">
      <c r="A41" s="106">
        <v>259</v>
      </c>
      <c r="B41" s="407" t="s">
        <v>160</v>
      </c>
      <c r="C41" s="150" t="s">
        <v>161</v>
      </c>
      <c r="D41" s="153" t="s">
        <v>620</v>
      </c>
      <c r="E41" s="154">
        <v>259</v>
      </c>
      <c r="F41" t="s">
        <v>161</v>
      </c>
    </row>
    <row r="42" spans="1:6" ht="33" customHeight="1">
      <c r="A42" s="102">
        <v>260</v>
      </c>
      <c r="B42" s="396"/>
      <c r="C42" s="151" t="s">
        <v>641</v>
      </c>
      <c r="D42" s="152" t="s">
        <v>642</v>
      </c>
      <c r="E42" s="29">
        <v>260</v>
      </c>
      <c r="F42" t="s">
        <v>643</v>
      </c>
    </row>
    <row r="43" spans="1:6" ht="33" customHeight="1" thickBot="1">
      <c r="A43" s="102">
        <v>261</v>
      </c>
      <c r="B43" s="397"/>
      <c r="C43" s="148" t="s">
        <v>644</v>
      </c>
      <c r="D43" s="149" t="s">
        <v>642</v>
      </c>
      <c r="E43" s="54">
        <v>261</v>
      </c>
      <c r="F43" t="s">
        <v>645</v>
      </c>
    </row>
    <row r="44" spans="1:6" ht="27.75" customHeight="1" thickBot="1">
      <c r="A44" s="106">
        <v>265</v>
      </c>
      <c r="B44" s="38" t="s">
        <v>162</v>
      </c>
      <c r="C44" s="39" t="s">
        <v>163</v>
      </c>
      <c r="D44" s="40" t="s">
        <v>621</v>
      </c>
      <c r="E44" s="93">
        <v>265</v>
      </c>
      <c r="F44" t="s">
        <v>163</v>
      </c>
    </row>
    <row r="45" spans="1:6" ht="20.100000000000001" customHeight="1">
      <c r="A45" s="106">
        <v>168</v>
      </c>
      <c r="B45" s="410" t="s">
        <v>164</v>
      </c>
      <c r="C45" s="34" t="s">
        <v>165</v>
      </c>
      <c r="D45" s="35"/>
      <c r="E45" s="91">
        <v>168</v>
      </c>
      <c r="F45" t="s">
        <v>165</v>
      </c>
    </row>
    <row r="46" spans="1:6" ht="20.100000000000001" customHeight="1" thickBot="1">
      <c r="A46" s="106">
        <v>169</v>
      </c>
      <c r="B46" s="411"/>
      <c r="C46" s="36" t="s">
        <v>166</v>
      </c>
      <c r="D46" s="37"/>
      <c r="E46" s="94">
        <v>169</v>
      </c>
      <c r="F46" t="s">
        <v>166</v>
      </c>
    </row>
    <row r="47" spans="1:6" ht="20.100000000000001" customHeight="1">
      <c r="A47" s="104">
        <v>171</v>
      </c>
      <c r="B47" s="407" t="s">
        <v>167</v>
      </c>
      <c r="C47" s="400" t="s">
        <v>168</v>
      </c>
      <c r="D47" s="35" t="s">
        <v>169</v>
      </c>
      <c r="E47" s="54">
        <v>171</v>
      </c>
      <c r="F47" t="s">
        <v>325</v>
      </c>
    </row>
    <row r="48" spans="1:6" ht="20.100000000000001" customHeight="1">
      <c r="A48" s="102">
        <v>271</v>
      </c>
      <c r="B48" s="396"/>
      <c r="C48" s="401"/>
      <c r="D48" s="31" t="s">
        <v>617</v>
      </c>
      <c r="E48" s="29">
        <v>271</v>
      </c>
      <c r="F48" t="s">
        <v>325</v>
      </c>
    </row>
    <row r="49" spans="1:6" ht="20.100000000000001" customHeight="1">
      <c r="A49" s="102">
        <v>164</v>
      </c>
      <c r="B49" s="396"/>
      <c r="C49" s="398" t="s">
        <v>170</v>
      </c>
      <c r="D49" s="31" t="s">
        <v>171</v>
      </c>
      <c r="E49" s="29">
        <v>164</v>
      </c>
      <c r="F49" t="s">
        <v>326</v>
      </c>
    </row>
    <row r="50" spans="1:6" ht="20.100000000000001" customHeight="1">
      <c r="A50" s="102">
        <v>264</v>
      </c>
      <c r="B50" s="396"/>
      <c r="C50" s="398"/>
      <c r="D50" s="31" t="s">
        <v>622</v>
      </c>
      <c r="E50" s="29">
        <v>264</v>
      </c>
      <c r="F50" t="s">
        <v>326</v>
      </c>
    </row>
    <row r="51" spans="1:6" ht="20.100000000000001" customHeight="1">
      <c r="A51" s="102">
        <v>172</v>
      </c>
      <c r="B51" s="396"/>
      <c r="C51" s="398" t="s">
        <v>172</v>
      </c>
      <c r="D51" s="31" t="s">
        <v>169</v>
      </c>
      <c r="E51" s="29">
        <v>172</v>
      </c>
      <c r="F51" t="s">
        <v>327</v>
      </c>
    </row>
    <row r="52" spans="1:6" ht="20.100000000000001" customHeight="1">
      <c r="A52" s="102">
        <v>272</v>
      </c>
      <c r="B52" s="396"/>
      <c r="C52" s="401"/>
      <c r="D52" s="31" t="s">
        <v>617</v>
      </c>
      <c r="E52" s="29">
        <v>272</v>
      </c>
      <c r="F52" t="s">
        <v>327</v>
      </c>
    </row>
    <row r="53" spans="1:6" ht="20.100000000000001" customHeight="1">
      <c r="A53" s="102">
        <v>157</v>
      </c>
      <c r="B53" s="396"/>
      <c r="C53" s="398" t="s">
        <v>173</v>
      </c>
      <c r="D53" s="31" t="s">
        <v>169</v>
      </c>
      <c r="E53" s="29">
        <v>157</v>
      </c>
      <c r="F53" t="s">
        <v>328</v>
      </c>
    </row>
    <row r="54" spans="1:6" ht="20.100000000000001" customHeight="1">
      <c r="A54" s="102">
        <v>257</v>
      </c>
      <c r="B54" s="396"/>
      <c r="C54" s="398"/>
      <c r="D54" s="31" t="s">
        <v>617</v>
      </c>
      <c r="E54" s="29">
        <v>257</v>
      </c>
      <c r="F54" t="s">
        <v>328</v>
      </c>
    </row>
    <row r="55" spans="1:6" ht="20.100000000000001" customHeight="1">
      <c r="A55" s="102">
        <v>173</v>
      </c>
      <c r="B55" s="396"/>
      <c r="C55" s="398" t="s">
        <v>174</v>
      </c>
      <c r="D55" s="31" t="s">
        <v>175</v>
      </c>
      <c r="E55" s="29">
        <v>173</v>
      </c>
      <c r="F55" t="s">
        <v>329</v>
      </c>
    </row>
    <row r="56" spans="1:6" ht="20.100000000000001" customHeight="1">
      <c r="A56" s="102">
        <v>273</v>
      </c>
      <c r="B56" s="396"/>
      <c r="C56" s="398"/>
      <c r="D56" s="31" t="s">
        <v>623</v>
      </c>
      <c r="E56" s="29">
        <v>273</v>
      </c>
      <c r="F56" t="s">
        <v>329</v>
      </c>
    </row>
    <row r="57" spans="1:6" ht="20.100000000000001" customHeight="1">
      <c r="A57" s="104">
        <v>166</v>
      </c>
      <c r="B57" s="396"/>
      <c r="C57" s="398" t="s">
        <v>176</v>
      </c>
      <c r="D57" s="35" t="s">
        <v>169</v>
      </c>
      <c r="E57" s="54">
        <v>166</v>
      </c>
      <c r="F57" t="s">
        <v>330</v>
      </c>
    </row>
    <row r="58" spans="1:6" ht="20.100000000000001" customHeight="1">
      <c r="A58" s="102">
        <v>266</v>
      </c>
      <c r="B58" s="396"/>
      <c r="C58" s="398"/>
      <c r="D58" s="31" t="s">
        <v>624</v>
      </c>
      <c r="E58" s="29">
        <v>266</v>
      </c>
      <c r="F58" t="s">
        <v>330</v>
      </c>
    </row>
    <row r="59" spans="1:6" ht="20.100000000000001" customHeight="1">
      <c r="A59" s="102">
        <v>174</v>
      </c>
      <c r="B59" s="396"/>
      <c r="C59" s="398" t="s">
        <v>177</v>
      </c>
      <c r="D59" s="31" t="s">
        <v>178</v>
      </c>
      <c r="E59" s="29">
        <v>174</v>
      </c>
      <c r="F59" t="s">
        <v>177</v>
      </c>
    </row>
    <row r="60" spans="1:6" ht="20.100000000000001" customHeight="1">
      <c r="A60" s="102">
        <v>274</v>
      </c>
      <c r="B60" s="396"/>
      <c r="C60" s="398"/>
      <c r="D60" s="31" t="s">
        <v>616</v>
      </c>
      <c r="E60" s="29">
        <v>274</v>
      </c>
      <c r="F60" t="s">
        <v>177</v>
      </c>
    </row>
    <row r="61" spans="1:6" ht="20.100000000000001" customHeight="1">
      <c r="A61" s="102">
        <v>175</v>
      </c>
      <c r="B61" s="396"/>
      <c r="C61" s="398" t="s">
        <v>179</v>
      </c>
      <c r="D61" s="31" t="s">
        <v>169</v>
      </c>
      <c r="E61" s="29">
        <v>175</v>
      </c>
      <c r="F61" t="s">
        <v>331</v>
      </c>
    </row>
    <row r="62" spans="1:6" ht="20.100000000000001" customHeight="1">
      <c r="A62" s="102">
        <v>275</v>
      </c>
      <c r="B62" s="396"/>
      <c r="C62" s="398"/>
      <c r="D62" s="31" t="s">
        <v>616</v>
      </c>
      <c r="E62" s="29">
        <v>275</v>
      </c>
      <c r="F62" t="s">
        <v>331</v>
      </c>
    </row>
    <row r="63" spans="1:6" ht="20.100000000000001" customHeight="1">
      <c r="A63" s="102">
        <v>176</v>
      </c>
      <c r="B63" s="396"/>
      <c r="C63" s="398" t="s">
        <v>180</v>
      </c>
      <c r="D63" s="31" t="s">
        <v>178</v>
      </c>
      <c r="E63" s="29">
        <v>176</v>
      </c>
      <c r="F63" t="s">
        <v>332</v>
      </c>
    </row>
    <row r="64" spans="1:6" ht="20.100000000000001" customHeight="1">
      <c r="A64" s="102">
        <v>276</v>
      </c>
      <c r="B64" s="396"/>
      <c r="C64" s="398"/>
      <c r="D64" s="31" t="s">
        <v>616</v>
      </c>
      <c r="E64" s="29">
        <v>276</v>
      </c>
      <c r="F64" t="s">
        <v>332</v>
      </c>
    </row>
    <row r="65" spans="1:6" ht="20.100000000000001" customHeight="1">
      <c r="A65" s="102">
        <v>170</v>
      </c>
      <c r="B65" s="396"/>
      <c r="C65" s="398" t="s">
        <v>181</v>
      </c>
      <c r="D65" s="31" t="s">
        <v>178</v>
      </c>
      <c r="E65" s="29">
        <v>170</v>
      </c>
      <c r="F65" t="s">
        <v>181</v>
      </c>
    </row>
    <row r="66" spans="1:6" ht="20.100000000000001" customHeight="1">
      <c r="A66" s="102">
        <v>270</v>
      </c>
      <c r="B66" s="396"/>
      <c r="C66" s="398"/>
      <c r="D66" s="31" t="s">
        <v>616</v>
      </c>
      <c r="E66" s="29">
        <v>270</v>
      </c>
      <c r="F66" t="s">
        <v>181</v>
      </c>
    </row>
    <row r="67" spans="1:6" ht="20.100000000000001" customHeight="1">
      <c r="A67" s="102">
        <v>177</v>
      </c>
      <c r="B67" s="396"/>
      <c r="C67" s="398" t="s">
        <v>182</v>
      </c>
      <c r="D67" s="31" t="s">
        <v>178</v>
      </c>
      <c r="E67" s="29">
        <v>177</v>
      </c>
      <c r="F67" t="s">
        <v>333</v>
      </c>
    </row>
    <row r="68" spans="1:6" ht="20.100000000000001" customHeight="1">
      <c r="A68" s="102">
        <v>277</v>
      </c>
      <c r="B68" s="396"/>
      <c r="C68" s="398"/>
      <c r="D68" s="31" t="s">
        <v>616</v>
      </c>
      <c r="E68" s="29">
        <v>277</v>
      </c>
      <c r="F68" t="s">
        <v>333</v>
      </c>
    </row>
    <row r="69" spans="1:6" ht="20.100000000000001" customHeight="1">
      <c r="A69" s="102">
        <v>178</v>
      </c>
      <c r="B69" s="396"/>
      <c r="C69" s="398" t="s">
        <v>183</v>
      </c>
      <c r="D69" s="31" t="s">
        <v>169</v>
      </c>
      <c r="E69" s="29">
        <v>178</v>
      </c>
      <c r="F69" t="s">
        <v>334</v>
      </c>
    </row>
    <row r="70" spans="1:6" ht="20.100000000000001" customHeight="1">
      <c r="A70" s="102">
        <v>278</v>
      </c>
      <c r="B70" s="396"/>
      <c r="C70" s="398"/>
      <c r="D70" s="31" t="s">
        <v>616</v>
      </c>
      <c r="E70" s="29">
        <v>278</v>
      </c>
      <c r="F70" t="s">
        <v>334</v>
      </c>
    </row>
    <row r="71" spans="1:6" ht="20.100000000000001" customHeight="1">
      <c r="A71" s="102">
        <v>179</v>
      </c>
      <c r="B71" s="396"/>
      <c r="C71" s="398" t="s">
        <v>184</v>
      </c>
      <c r="D71" s="31" t="s">
        <v>169</v>
      </c>
      <c r="E71" s="29">
        <v>179</v>
      </c>
      <c r="F71" t="s">
        <v>586</v>
      </c>
    </row>
    <row r="72" spans="1:6" ht="20.100000000000001" customHeight="1">
      <c r="A72" s="102">
        <v>279</v>
      </c>
      <c r="B72" s="396"/>
      <c r="C72" s="398"/>
      <c r="D72" s="31" t="s">
        <v>616</v>
      </c>
      <c r="E72" s="29">
        <v>279</v>
      </c>
      <c r="F72" t="s">
        <v>585</v>
      </c>
    </row>
    <row r="73" spans="1:6" ht="20.100000000000001" customHeight="1">
      <c r="A73" s="102">
        <v>180</v>
      </c>
      <c r="B73" s="396"/>
      <c r="C73" s="398" t="s">
        <v>185</v>
      </c>
      <c r="D73" s="31" t="s">
        <v>178</v>
      </c>
      <c r="E73" s="29">
        <v>180</v>
      </c>
      <c r="F73" t="s">
        <v>335</v>
      </c>
    </row>
    <row r="74" spans="1:6" ht="20.100000000000001" customHeight="1">
      <c r="A74" s="102">
        <v>280</v>
      </c>
      <c r="B74" s="396"/>
      <c r="C74" s="398"/>
      <c r="D74" s="31" t="s">
        <v>616</v>
      </c>
      <c r="E74" s="29">
        <v>280</v>
      </c>
      <c r="F74" t="s">
        <v>335</v>
      </c>
    </row>
    <row r="75" spans="1:6" ht="20.100000000000001" customHeight="1">
      <c r="A75" s="102">
        <v>181</v>
      </c>
      <c r="B75" s="396"/>
      <c r="C75" s="398" t="s">
        <v>186</v>
      </c>
      <c r="D75" s="31" t="s">
        <v>169</v>
      </c>
      <c r="E75" s="29">
        <v>181</v>
      </c>
      <c r="F75" t="s">
        <v>336</v>
      </c>
    </row>
    <row r="76" spans="1:6" ht="20.100000000000001" customHeight="1">
      <c r="A76" s="102">
        <v>281</v>
      </c>
      <c r="B76" s="396"/>
      <c r="C76" s="398"/>
      <c r="D76" s="31" t="s">
        <v>616</v>
      </c>
      <c r="E76" s="29">
        <v>281</v>
      </c>
      <c r="F76" t="s">
        <v>336</v>
      </c>
    </row>
    <row r="77" spans="1:6" ht="20.100000000000001" customHeight="1">
      <c r="A77" s="102">
        <v>182</v>
      </c>
      <c r="B77" s="396"/>
      <c r="C77" s="398" t="s">
        <v>187</v>
      </c>
      <c r="D77" s="31" t="s">
        <v>169</v>
      </c>
      <c r="E77" s="29">
        <v>182</v>
      </c>
      <c r="F77" t="s">
        <v>337</v>
      </c>
    </row>
    <row r="78" spans="1:6" ht="20.100000000000001" customHeight="1">
      <c r="A78" s="102">
        <v>282</v>
      </c>
      <c r="B78" s="396"/>
      <c r="C78" s="398"/>
      <c r="D78" s="31" t="s">
        <v>616</v>
      </c>
      <c r="E78" s="29">
        <v>282</v>
      </c>
      <c r="F78" t="s">
        <v>337</v>
      </c>
    </row>
    <row r="79" spans="1:6" ht="20.100000000000001" customHeight="1">
      <c r="A79" s="102">
        <v>183</v>
      </c>
      <c r="B79" s="396"/>
      <c r="C79" s="398" t="s">
        <v>188</v>
      </c>
      <c r="D79" s="31" t="s">
        <v>178</v>
      </c>
      <c r="E79" s="29">
        <v>183</v>
      </c>
      <c r="F79" t="s">
        <v>338</v>
      </c>
    </row>
    <row r="80" spans="1:6" ht="20.100000000000001" customHeight="1">
      <c r="A80" s="102">
        <v>283</v>
      </c>
      <c r="B80" s="396"/>
      <c r="C80" s="398"/>
      <c r="D80" s="31" t="s">
        <v>616</v>
      </c>
      <c r="E80" s="29">
        <v>283</v>
      </c>
      <c r="F80" t="s">
        <v>338</v>
      </c>
    </row>
    <row r="81" spans="1:6" ht="20.100000000000001" customHeight="1">
      <c r="A81" s="102">
        <v>184</v>
      </c>
      <c r="B81" s="396"/>
      <c r="C81" s="398" t="s">
        <v>189</v>
      </c>
      <c r="D81" s="31" t="s">
        <v>171</v>
      </c>
      <c r="E81" s="29">
        <v>184</v>
      </c>
      <c r="F81" t="s">
        <v>628</v>
      </c>
    </row>
    <row r="82" spans="1:6" ht="20.100000000000001" customHeight="1">
      <c r="A82" s="102">
        <v>284</v>
      </c>
      <c r="B82" s="396"/>
      <c r="C82" s="398"/>
      <c r="D82" s="31" t="s">
        <v>616</v>
      </c>
      <c r="E82" s="29">
        <v>284</v>
      </c>
      <c r="F82" t="s">
        <v>628</v>
      </c>
    </row>
    <row r="83" spans="1:6" ht="20.100000000000001" customHeight="1">
      <c r="A83" s="102">
        <v>185</v>
      </c>
      <c r="B83" s="396"/>
      <c r="C83" s="398" t="s">
        <v>190</v>
      </c>
      <c r="D83" s="31" t="s">
        <v>169</v>
      </c>
      <c r="E83" s="29">
        <v>185</v>
      </c>
      <c r="F83" t="s">
        <v>339</v>
      </c>
    </row>
    <row r="84" spans="1:6" ht="20.100000000000001" customHeight="1">
      <c r="A84" s="102">
        <v>285</v>
      </c>
      <c r="B84" s="396"/>
      <c r="C84" s="398"/>
      <c r="D84" s="31" t="s">
        <v>616</v>
      </c>
      <c r="E84" s="29">
        <v>285</v>
      </c>
      <c r="F84" t="s">
        <v>339</v>
      </c>
    </row>
    <row r="85" spans="1:6" ht="20.100000000000001" customHeight="1">
      <c r="A85" s="102">
        <v>186</v>
      </c>
      <c r="B85" s="415" t="s">
        <v>646</v>
      </c>
      <c r="C85" s="398" t="s">
        <v>191</v>
      </c>
      <c r="D85" s="31" t="s">
        <v>169</v>
      </c>
      <c r="E85" s="29">
        <v>186</v>
      </c>
      <c r="F85" t="s">
        <v>340</v>
      </c>
    </row>
    <row r="86" spans="1:6" ht="20.100000000000001" customHeight="1">
      <c r="A86" s="102">
        <v>286</v>
      </c>
      <c r="B86" s="415"/>
      <c r="C86" s="398"/>
      <c r="D86" s="31" t="s">
        <v>616</v>
      </c>
      <c r="E86" s="29">
        <v>286</v>
      </c>
      <c r="F86" t="s">
        <v>340</v>
      </c>
    </row>
    <row r="87" spans="1:6" ht="20.100000000000001" customHeight="1">
      <c r="A87" s="102">
        <v>187</v>
      </c>
      <c r="B87" s="415"/>
      <c r="C87" s="398" t="s">
        <v>192</v>
      </c>
      <c r="D87" s="31" t="s">
        <v>169</v>
      </c>
      <c r="E87" s="29">
        <v>187</v>
      </c>
      <c r="F87" t="s">
        <v>341</v>
      </c>
    </row>
    <row r="88" spans="1:6" ht="20.100000000000001" customHeight="1">
      <c r="A88" s="102">
        <v>287</v>
      </c>
      <c r="B88" s="415"/>
      <c r="C88" s="398"/>
      <c r="D88" s="31" t="s">
        <v>616</v>
      </c>
      <c r="E88" s="29">
        <v>287</v>
      </c>
      <c r="F88" t="s">
        <v>341</v>
      </c>
    </row>
    <row r="89" spans="1:6" ht="20.100000000000001" customHeight="1">
      <c r="A89" s="102">
        <v>188</v>
      </c>
      <c r="B89" s="415"/>
      <c r="C89" s="398" t="s">
        <v>193</v>
      </c>
      <c r="D89" s="31" t="s">
        <v>194</v>
      </c>
      <c r="E89" s="29">
        <v>188</v>
      </c>
      <c r="F89" t="s">
        <v>342</v>
      </c>
    </row>
    <row r="90" spans="1:6" ht="20.100000000000001" customHeight="1">
      <c r="A90" s="102">
        <v>288</v>
      </c>
      <c r="B90" s="415"/>
      <c r="C90" s="398"/>
      <c r="D90" s="31" t="s">
        <v>616</v>
      </c>
      <c r="E90" s="29">
        <v>288</v>
      </c>
      <c r="F90" t="s">
        <v>342</v>
      </c>
    </row>
    <row r="91" spans="1:6" ht="20.100000000000001" customHeight="1">
      <c r="A91" s="102">
        <v>189</v>
      </c>
      <c r="B91" s="415"/>
      <c r="C91" s="398" t="s">
        <v>195</v>
      </c>
      <c r="D91" s="31" t="s">
        <v>169</v>
      </c>
      <c r="E91" s="29">
        <v>189</v>
      </c>
      <c r="F91" t="s">
        <v>343</v>
      </c>
    </row>
    <row r="92" spans="1:6" ht="20.100000000000001" customHeight="1">
      <c r="A92" s="102">
        <v>289</v>
      </c>
      <c r="B92" s="415"/>
      <c r="C92" s="398"/>
      <c r="D92" s="31" t="s">
        <v>616</v>
      </c>
      <c r="E92" s="29">
        <v>289</v>
      </c>
      <c r="F92" t="s">
        <v>343</v>
      </c>
    </row>
    <row r="93" spans="1:6" ht="20.100000000000001" customHeight="1">
      <c r="A93" s="102">
        <v>190</v>
      </c>
      <c r="B93" s="415"/>
      <c r="C93" s="398" t="s">
        <v>196</v>
      </c>
      <c r="D93" s="31" t="s">
        <v>169</v>
      </c>
      <c r="E93" s="29">
        <v>190</v>
      </c>
      <c r="F93" t="s">
        <v>344</v>
      </c>
    </row>
    <row r="94" spans="1:6" ht="20.100000000000001" customHeight="1">
      <c r="A94" s="102">
        <v>290</v>
      </c>
      <c r="B94" s="415"/>
      <c r="C94" s="398"/>
      <c r="D94" s="31" t="s">
        <v>616</v>
      </c>
      <c r="E94" s="29">
        <v>290</v>
      </c>
      <c r="F94" t="s">
        <v>344</v>
      </c>
    </row>
    <row r="95" spans="1:6" ht="20.100000000000001" customHeight="1">
      <c r="A95" s="102">
        <v>191</v>
      </c>
      <c r="B95" s="415"/>
      <c r="C95" s="398" t="s">
        <v>197</v>
      </c>
      <c r="D95" s="31" t="s">
        <v>169</v>
      </c>
      <c r="E95" s="29">
        <v>191</v>
      </c>
      <c r="F95" t="s">
        <v>345</v>
      </c>
    </row>
    <row r="96" spans="1:6" ht="20.100000000000001" customHeight="1">
      <c r="A96" s="102">
        <v>291</v>
      </c>
      <c r="B96" s="415"/>
      <c r="C96" s="398"/>
      <c r="D96" s="31" t="s">
        <v>616</v>
      </c>
      <c r="E96" s="29">
        <v>291</v>
      </c>
      <c r="F96" t="s">
        <v>345</v>
      </c>
    </row>
    <row r="97" spans="1:6" ht="20.100000000000001" customHeight="1">
      <c r="A97" s="102">
        <v>167</v>
      </c>
      <c r="B97" s="415"/>
      <c r="C97" s="30" t="s">
        <v>198</v>
      </c>
      <c r="D97" s="31"/>
      <c r="E97" s="29">
        <v>167</v>
      </c>
      <c r="F97" t="s">
        <v>198</v>
      </c>
    </row>
    <row r="98" spans="1:6" ht="20.100000000000001" customHeight="1">
      <c r="A98" s="102">
        <v>192</v>
      </c>
      <c r="B98" s="415"/>
      <c r="C98" s="398" t="s">
        <v>199</v>
      </c>
      <c r="D98" s="31" t="s">
        <v>200</v>
      </c>
      <c r="E98" s="29">
        <v>192</v>
      </c>
      <c r="F98" t="s">
        <v>346</v>
      </c>
    </row>
    <row r="99" spans="1:6" ht="20.100000000000001" customHeight="1">
      <c r="A99" s="102">
        <v>292</v>
      </c>
      <c r="B99" s="415"/>
      <c r="C99" s="398"/>
      <c r="D99" s="31" t="s">
        <v>616</v>
      </c>
      <c r="E99" s="29">
        <v>292</v>
      </c>
      <c r="F99" t="s">
        <v>346</v>
      </c>
    </row>
    <row r="100" spans="1:6" ht="20.100000000000001" customHeight="1">
      <c r="A100" s="102">
        <v>193</v>
      </c>
      <c r="B100" s="415"/>
      <c r="C100" s="398" t="s">
        <v>201</v>
      </c>
      <c r="D100" s="31" t="s">
        <v>169</v>
      </c>
      <c r="E100" s="29">
        <v>193</v>
      </c>
      <c r="F100" t="s">
        <v>629</v>
      </c>
    </row>
    <row r="101" spans="1:6" ht="20.100000000000001" customHeight="1">
      <c r="A101" s="102">
        <v>293</v>
      </c>
      <c r="B101" s="415"/>
      <c r="C101" s="398"/>
      <c r="D101" s="31" t="s">
        <v>616</v>
      </c>
      <c r="E101" s="29">
        <v>293</v>
      </c>
      <c r="F101" t="s">
        <v>629</v>
      </c>
    </row>
    <row r="102" spans="1:6" ht="20.100000000000001" customHeight="1">
      <c r="A102" s="102">
        <v>194</v>
      </c>
      <c r="B102" s="415"/>
      <c r="C102" s="398" t="s">
        <v>202</v>
      </c>
      <c r="D102" s="31" t="s">
        <v>169</v>
      </c>
      <c r="E102" s="29">
        <v>194</v>
      </c>
      <c r="F102" t="s">
        <v>347</v>
      </c>
    </row>
    <row r="103" spans="1:6" ht="20.100000000000001" customHeight="1">
      <c r="A103" s="102">
        <v>294</v>
      </c>
      <c r="B103" s="415"/>
      <c r="C103" s="398"/>
      <c r="D103" s="31" t="s">
        <v>616</v>
      </c>
      <c r="E103" s="29">
        <v>294</v>
      </c>
      <c r="F103" t="s">
        <v>347</v>
      </c>
    </row>
    <row r="104" spans="1:6" ht="20.100000000000001" customHeight="1">
      <c r="A104" s="102">
        <v>195</v>
      </c>
      <c r="B104" s="415"/>
      <c r="C104" s="398" t="s">
        <v>203</v>
      </c>
      <c r="D104" s="31" t="s">
        <v>169</v>
      </c>
      <c r="E104" s="29">
        <v>195</v>
      </c>
      <c r="F104" t="s">
        <v>630</v>
      </c>
    </row>
    <row r="105" spans="1:6" ht="20.100000000000001" customHeight="1">
      <c r="A105" s="102">
        <v>295</v>
      </c>
      <c r="B105" s="415"/>
      <c r="C105" s="398"/>
      <c r="D105" s="31" t="s">
        <v>616</v>
      </c>
      <c r="E105" s="29">
        <v>295</v>
      </c>
      <c r="F105" t="s">
        <v>630</v>
      </c>
    </row>
    <row r="106" spans="1:6" ht="20.100000000000001" customHeight="1">
      <c r="A106" s="102">
        <v>196</v>
      </c>
      <c r="B106" s="415"/>
      <c r="C106" s="398" t="s">
        <v>204</v>
      </c>
      <c r="D106" s="31" t="s">
        <v>169</v>
      </c>
      <c r="E106" s="29">
        <v>196</v>
      </c>
      <c r="F106" t="s">
        <v>348</v>
      </c>
    </row>
    <row r="107" spans="1:6" ht="20.100000000000001" customHeight="1">
      <c r="A107" s="102">
        <v>296</v>
      </c>
      <c r="B107" s="415"/>
      <c r="C107" s="398"/>
      <c r="D107" s="31" t="s">
        <v>616</v>
      </c>
      <c r="E107" s="29">
        <v>296</v>
      </c>
      <c r="F107" t="s">
        <v>348</v>
      </c>
    </row>
    <row r="108" spans="1:6" ht="20.100000000000001" customHeight="1">
      <c r="A108" s="102">
        <v>197</v>
      </c>
      <c r="B108" s="415"/>
      <c r="C108" s="398" t="s">
        <v>205</v>
      </c>
      <c r="D108" s="31" t="s">
        <v>169</v>
      </c>
      <c r="E108" s="29">
        <v>197</v>
      </c>
      <c r="F108" t="s">
        <v>349</v>
      </c>
    </row>
    <row r="109" spans="1:6" ht="20.100000000000001" customHeight="1">
      <c r="A109" s="102">
        <v>297</v>
      </c>
      <c r="B109" s="415"/>
      <c r="C109" s="398"/>
      <c r="D109" s="31" t="s">
        <v>616</v>
      </c>
      <c r="E109" s="29">
        <v>297</v>
      </c>
      <c r="F109" t="s">
        <v>349</v>
      </c>
    </row>
    <row r="110" spans="1:6" ht="20.100000000000001" customHeight="1">
      <c r="A110" s="102">
        <v>198</v>
      </c>
      <c r="B110" s="415"/>
      <c r="C110" s="398" t="s">
        <v>206</v>
      </c>
      <c r="D110" s="31" t="s">
        <v>200</v>
      </c>
      <c r="E110" s="29">
        <v>198</v>
      </c>
      <c r="F110" t="s">
        <v>350</v>
      </c>
    </row>
    <row r="111" spans="1:6" ht="20.100000000000001" customHeight="1" thickBot="1">
      <c r="A111" s="102">
        <v>298</v>
      </c>
      <c r="B111" s="416"/>
      <c r="C111" s="399"/>
      <c r="D111" s="33" t="s">
        <v>616</v>
      </c>
      <c r="E111" s="53">
        <v>298</v>
      </c>
      <c r="F111" t="s">
        <v>350</v>
      </c>
    </row>
    <row r="112" spans="1:6" ht="20.100000000000001" customHeight="1">
      <c r="A112" s="102">
        <v>61</v>
      </c>
      <c r="B112" s="407" t="s">
        <v>19</v>
      </c>
      <c r="C112" s="34" t="s">
        <v>207</v>
      </c>
      <c r="D112" s="35" t="s">
        <v>625</v>
      </c>
      <c r="E112" s="54">
        <v>61</v>
      </c>
      <c r="F112" t="s">
        <v>207</v>
      </c>
    </row>
    <row r="113" spans="1:9" ht="20.100000000000001" customHeight="1">
      <c r="A113" s="107">
        <v>40</v>
      </c>
      <c r="B113" s="396"/>
      <c r="C113" s="71" t="s">
        <v>208</v>
      </c>
      <c r="D113" s="31"/>
      <c r="E113" s="55">
        <v>40</v>
      </c>
      <c r="F113" t="s">
        <v>384</v>
      </c>
    </row>
    <row r="114" spans="1:9" ht="20.100000000000001" customHeight="1">
      <c r="A114" s="108">
        <v>62</v>
      </c>
      <c r="B114" s="396"/>
      <c r="C114" s="72" t="s">
        <v>209</v>
      </c>
      <c r="D114" s="31" t="s">
        <v>626</v>
      </c>
      <c r="E114" s="56">
        <v>62</v>
      </c>
      <c r="F114" t="s">
        <v>209</v>
      </c>
    </row>
    <row r="115" spans="1:9" ht="20.100000000000001" customHeight="1">
      <c r="A115" s="107">
        <v>63</v>
      </c>
      <c r="B115" s="396"/>
      <c r="C115" s="71" t="s">
        <v>210</v>
      </c>
      <c r="D115" s="31" t="s">
        <v>627</v>
      </c>
      <c r="E115" s="55">
        <v>63</v>
      </c>
      <c r="F115" t="s">
        <v>210</v>
      </c>
    </row>
    <row r="116" spans="1:9" ht="20.100000000000001" customHeight="1">
      <c r="A116" s="109">
        <v>60</v>
      </c>
      <c r="B116" s="396"/>
      <c r="C116" s="63" t="s">
        <v>211</v>
      </c>
      <c r="D116" s="43"/>
      <c r="E116" s="56">
        <v>60</v>
      </c>
      <c r="F116" t="s">
        <v>385</v>
      </c>
    </row>
    <row r="117" spans="1:9" ht="20.100000000000001" customHeight="1">
      <c r="A117" s="108" t="s">
        <v>392</v>
      </c>
      <c r="B117" s="396"/>
      <c r="C117" s="392" t="s">
        <v>391</v>
      </c>
      <c r="D117" s="61" t="s">
        <v>294</v>
      </c>
      <c r="E117" s="68" t="s">
        <v>392</v>
      </c>
      <c r="F117" t="s">
        <v>386</v>
      </c>
    </row>
    <row r="118" spans="1:9" ht="20.100000000000001" customHeight="1">
      <c r="A118" s="109" t="s">
        <v>393</v>
      </c>
      <c r="B118" s="396"/>
      <c r="C118" s="393"/>
      <c r="D118" s="64" t="s">
        <v>419</v>
      </c>
      <c r="E118" s="68" t="s">
        <v>393</v>
      </c>
      <c r="F118" t="s">
        <v>386</v>
      </c>
    </row>
    <row r="119" spans="1:9" ht="20.100000000000001" customHeight="1">
      <c r="A119" s="109" t="s">
        <v>394</v>
      </c>
      <c r="B119" s="396"/>
      <c r="C119" s="393"/>
      <c r="D119" s="64" t="s">
        <v>420</v>
      </c>
      <c r="E119" s="68" t="s">
        <v>394</v>
      </c>
      <c r="F119" t="s">
        <v>386</v>
      </c>
    </row>
    <row r="120" spans="1:9" ht="20.100000000000001" customHeight="1">
      <c r="A120" s="109" t="s">
        <v>395</v>
      </c>
      <c r="B120" s="396"/>
      <c r="C120" s="393"/>
      <c r="D120" s="64" t="s">
        <v>421</v>
      </c>
      <c r="E120" s="68" t="s">
        <v>395</v>
      </c>
      <c r="F120" t="s">
        <v>386</v>
      </c>
    </row>
    <row r="121" spans="1:9" ht="20.100000000000001" customHeight="1">
      <c r="A121" s="109" t="s">
        <v>396</v>
      </c>
      <c r="B121" s="396"/>
      <c r="C121" s="393"/>
      <c r="D121" s="64" t="s">
        <v>422</v>
      </c>
      <c r="E121" s="68" t="s">
        <v>396</v>
      </c>
      <c r="F121" t="s">
        <v>386</v>
      </c>
      <c r="H121" s="69"/>
    </row>
    <row r="122" spans="1:9" ht="20.100000000000001" customHeight="1">
      <c r="A122" s="109" t="s">
        <v>397</v>
      </c>
      <c r="B122" s="396"/>
      <c r="C122" s="393"/>
      <c r="D122" s="64" t="s">
        <v>423</v>
      </c>
      <c r="E122" s="68" t="s">
        <v>397</v>
      </c>
      <c r="F122" t="s">
        <v>386</v>
      </c>
      <c r="I122" s="65"/>
    </row>
    <row r="123" spans="1:9" ht="20.100000000000001" customHeight="1">
      <c r="A123" s="109" t="s">
        <v>398</v>
      </c>
      <c r="B123" s="396"/>
      <c r="C123" s="393"/>
      <c r="D123" s="64" t="s">
        <v>424</v>
      </c>
      <c r="E123" s="68" t="s">
        <v>398</v>
      </c>
      <c r="F123" t="s">
        <v>386</v>
      </c>
    </row>
    <row r="124" spans="1:9" ht="20.100000000000001" customHeight="1">
      <c r="A124" s="109" t="s">
        <v>399</v>
      </c>
      <c r="B124" s="396"/>
      <c r="C124" s="393"/>
      <c r="D124" s="64" t="s">
        <v>425</v>
      </c>
      <c r="E124" s="68" t="s">
        <v>399</v>
      </c>
      <c r="F124" t="s">
        <v>386</v>
      </c>
    </row>
    <row r="125" spans="1:9" ht="20.100000000000001" customHeight="1">
      <c r="A125" s="109" t="s">
        <v>400</v>
      </c>
      <c r="B125" s="396"/>
      <c r="C125" s="393"/>
      <c r="D125" s="64" t="s">
        <v>426</v>
      </c>
      <c r="E125" s="68" t="s">
        <v>400</v>
      </c>
      <c r="F125" t="s">
        <v>386</v>
      </c>
    </row>
    <row r="126" spans="1:9" ht="20.100000000000001" customHeight="1">
      <c r="A126" s="109" t="s">
        <v>401</v>
      </c>
      <c r="B126" s="396"/>
      <c r="C126" s="393"/>
      <c r="D126" s="64" t="s">
        <v>427</v>
      </c>
      <c r="E126" s="68" t="s">
        <v>401</v>
      </c>
      <c r="F126" t="s">
        <v>386</v>
      </c>
    </row>
    <row r="127" spans="1:9" ht="20.100000000000001" customHeight="1">
      <c r="A127" s="109" t="s">
        <v>402</v>
      </c>
      <c r="B127" s="396"/>
      <c r="C127" s="393"/>
      <c r="D127" s="64" t="s">
        <v>428</v>
      </c>
      <c r="E127" s="41" t="s">
        <v>402</v>
      </c>
      <c r="F127" t="s">
        <v>386</v>
      </c>
    </row>
    <row r="128" spans="1:9" ht="20.100000000000001" customHeight="1">
      <c r="A128" s="109" t="s">
        <v>403</v>
      </c>
      <c r="B128" s="396"/>
      <c r="C128" s="393"/>
      <c r="D128" s="64" t="s">
        <v>429</v>
      </c>
      <c r="E128" s="41" t="s">
        <v>403</v>
      </c>
      <c r="F128" t="s">
        <v>386</v>
      </c>
    </row>
    <row r="129" spans="1:6" ht="20.100000000000001" customHeight="1">
      <c r="A129" s="109" t="s">
        <v>404</v>
      </c>
      <c r="B129" s="396"/>
      <c r="C129" s="393"/>
      <c r="D129" s="64" t="s">
        <v>430</v>
      </c>
      <c r="E129" s="41" t="s">
        <v>404</v>
      </c>
      <c r="F129" t="s">
        <v>386</v>
      </c>
    </row>
    <row r="130" spans="1:6" ht="20.100000000000001" customHeight="1">
      <c r="A130" s="109" t="s">
        <v>405</v>
      </c>
      <c r="B130" s="396"/>
      <c r="C130" s="393"/>
      <c r="D130" s="64" t="s">
        <v>431</v>
      </c>
      <c r="E130" s="66" t="s">
        <v>405</v>
      </c>
      <c r="F130" t="s">
        <v>386</v>
      </c>
    </row>
    <row r="131" spans="1:6" ht="20.100000000000001" customHeight="1">
      <c r="A131" s="109" t="s">
        <v>406</v>
      </c>
      <c r="B131" s="396" t="s">
        <v>291</v>
      </c>
      <c r="C131" s="393" t="s">
        <v>573</v>
      </c>
      <c r="D131" s="64" t="s">
        <v>432</v>
      </c>
      <c r="E131" s="67" t="s">
        <v>406</v>
      </c>
      <c r="F131" t="s">
        <v>386</v>
      </c>
    </row>
    <row r="132" spans="1:6" ht="20.100000000000001" customHeight="1">
      <c r="A132" s="109" t="s">
        <v>407</v>
      </c>
      <c r="B132" s="396"/>
      <c r="C132" s="393"/>
      <c r="D132" s="64" t="s">
        <v>433</v>
      </c>
      <c r="E132" s="67" t="s">
        <v>407</v>
      </c>
      <c r="F132" t="s">
        <v>386</v>
      </c>
    </row>
    <row r="133" spans="1:6" ht="20.100000000000001" customHeight="1">
      <c r="A133" s="109" t="s">
        <v>408</v>
      </c>
      <c r="B133" s="396"/>
      <c r="C133" s="393"/>
      <c r="D133" s="64" t="s">
        <v>434</v>
      </c>
      <c r="E133" s="67" t="s">
        <v>408</v>
      </c>
      <c r="F133" t="s">
        <v>386</v>
      </c>
    </row>
    <row r="134" spans="1:6" ht="20.100000000000001" customHeight="1">
      <c r="A134" s="109" t="s">
        <v>409</v>
      </c>
      <c r="B134" s="396"/>
      <c r="C134" s="393"/>
      <c r="D134" s="64" t="s">
        <v>435</v>
      </c>
      <c r="E134" s="41" t="s">
        <v>412</v>
      </c>
      <c r="F134" t="s">
        <v>386</v>
      </c>
    </row>
    <row r="135" spans="1:6" ht="20.100000000000001" customHeight="1">
      <c r="A135" s="109" t="s">
        <v>410</v>
      </c>
      <c r="B135" s="396"/>
      <c r="C135" s="393"/>
      <c r="D135" s="64" t="s">
        <v>436</v>
      </c>
      <c r="E135" s="41" t="s">
        <v>413</v>
      </c>
      <c r="F135" t="s">
        <v>386</v>
      </c>
    </row>
    <row r="136" spans="1:6" ht="20.100000000000001" customHeight="1">
      <c r="A136" s="109" t="s">
        <v>411</v>
      </c>
      <c r="B136" s="396"/>
      <c r="C136" s="393"/>
      <c r="D136" s="64" t="s">
        <v>437</v>
      </c>
      <c r="E136" s="66" t="s">
        <v>414</v>
      </c>
      <c r="F136" t="s">
        <v>386</v>
      </c>
    </row>
    <row r="137" spans="1:6" ht="20.100000000000001" customHeight="1">
      <c r="A137" s="109" t="s">
        <v>415</v>
      </c>
      <c r="B137" s="396"/>
      <c r="C137" s="393"/>
      <c r="D137" s="64" t="s">
        <v>438</v>
      </c>
      <c r="E137" s="41" t="s">
        <v>416</v>
      </c>
      <c r="F137" t="s">
        <v>386</v>
      </c>
    </row>
    <row r="138" spans="1:6" ht="20.100000000000001" customHeight="1">
      <c r="A138" s="109" t="s">
        <v>417</v>
      </c>
      <c r="B138" s="396"/>
      <c r="C138" s="394"/>
      <c r="D138" s="64" t="s">
        <v>439</v>
      </c>
      <c r="E138" s="66" t="s">
        <v>418</v>
      </c>
      <c r="F138" t="s">
        <v>386</v>
      </c>
    </row>
    <row r="139" spans="1:6" ht="20.100000000000001" customHeight="1">
      <c r="A139" s="109" t="s">
        <v>442</v>
      </c>
      <c r="B139" s="396"/>
      <c r="C139" s="392" t="s">
        <v>440</v>
      </c>
      <c r="D139" s="61" t="s">
        <v>472</v>
      </c>
      <c r="E139" s="62" t="s">
        <v>443</v>
      </c>
      <c r="F139" t="s">
        <v>587</v>
      </c>
    </row>
    <row r="140" spans="1:6" ht="20.100000000000001" customHeight="1">
      <c r="A140" s="109" t="s">
        <v>444</v>
      </c>
      <c r="B140" s="396"/>
      <c r="C140" s="393"/>
      <c r="D140" s="61" t="s">
        <v>473</v>
      </c>
      <c r="E140" s="62" t="s">
        <v>444</v>
      </c>
      <c r="F140" t="s">
        <v>588</v>
      </c>
    </row>
    <row r="141" spans="1:6" ht="20.100000000000001" customHeight="1">
      <c r="A141" s="109" t="s">
        <v>445</v>
      </c>
      <c r="B141" s="396"/>
      <c r="C141" s="393"/>
      <c r="D141" s="61" t="s">
        <v>294</v>
      </c>
      <c r="E141" s="62" t="s">
        <v>445</v>
      </c>
      <c r="F141" t="s">
        <v>589</v>
      </c>
    </row>
    <row r="142" spans="1:6" ht="20.100000000000001" customHeight="1">
      <c r="A142" s="109" t="s">
        <v>446</v>
      </c>
      <c r="B142" s="396"/>
      <c r="C142" s="393"/>
      <c r="D142" s="64" t="s">
        <v>419</v>
      </c>
      <c r="E142" s="62" t="s">
        <v>446</v>
      </c>
      <c r="F142" t="s">
        <v>590</v>
      </c>
    </row>
    <row r="143" spans="1:6" ht="20.100000000000001" customHeight="1">
      <c r="A143" s="109" t="s">
        <v>447</v>
      </c>
      <c r="B143" s="396"/>
      <c r="C143" s="393"/>
      <c r="D143" s="64" t="s">
        <v>420</v>
      </c>
      <c r="E143" s="62" t="s">
        <v>447</v>
      </c>
      <c r="F143" t="s">
        <v>591</v>
      </c>
    </row>
    <row r="144" spans="1:6" ht="20.100000000000001" customHeight="1">
      <c r="A144" s="109" t="s">
        <v>448</v>
      </c>
      <c r="B144" s="396"/>
      <c r="C144" s="393"/>
      <c r="D144" s="64" t="s">
        <v>421</v>
      </c>
      <c r="E144" s="62" t="s">
        <v>448</v>
      </c>
      <c r="F144" t="s">
        <v>592</v>
      </c>
    </row>
    <row r="145" spans="1:6" ht="20.100000000000001" customHeight="1">
      <c r="A145" s="109" t="s">
        <v>449</v>
      </c>
      <c r="B145" s="396"/>
      <c r="C145" s="393"/>
      <c r="D145" s="64" t="s">
        <v>422</v>
      </c>
      <c r="E145" s="62" t="s">
        <v>449</v>
      </c>
      <c r="F145" t="s">
        <v>593</v>
      </c>
    </row>
    <row r="146" spans="1:6" ht="20.100000000000001" customHeight="1">
      <c r="A146" s="109" t="s">
        <v>450</v>
      </c>
      <c r="B146" s="396"/>
      <c r="C146" s="393"/>
      <c r="D146" s="64" t="s">
        <v>423</v>
      </c>
      <c r="E146" s="62" t="s">
        <v>450</v>
      </c>
      <c r="F146" t="s">
        <v>594</v>
      </c>
    </row>
    <row r="147" spans="1:6" ht="20.100000000000001" customHeight="1">
      <c r="A147" s="109" t="s">
        <v>451</v>
      </c>
      <c r="B147" s="396"/>
      <c r="C147" s="393"/>
      <c r="D147" s="64" t="s">
        <v>424</v>
      </c>
      <c r="E147" s="62" t="s">
        <v>451</v>
      </c>
      <c r="F147" t="s">
        <v>595</v>
      </c>
    </row>
    <row r="148" spans="1:6" ht="20.100000000000001" customHeight="1">
      <c r="A148" s="109" t="s">
        <v>452</v>
      </c>
      <c r="B148" s="396"/>
      <c r="C148" s="393"/>
      <c r="D148" s="64" t="s">
        <v>425</v>
      </c>
      <c r="E148" s="62" t="s">
        <v>452</v>
      </c>
      <c r="F148" t="s">
        <v>596</v>
      </c>
    </row>
    <row r="149" spans="1:6" ht="20.100000000000001" customHeight="1">
      <c r="A149" s="109" t="s">
        <v>453</v>
      </c>
      <c r="B149" s="396"/>
      <c r="C149" s="393"/>
      <c r="D149" s="64" t="s">
        <v>426</v>
      </c>
      <c r="E149" s="62" t="s">
        <v>453</v>
      </c>
      <c r="F149" t="s">
        <v>597</v>
      </c>
    </row>
    <row r="150" spans="1:6" ht="20.100000000000001" customHeight="1">
      <c r="A150" s="109" t="s">
        <v>454</v>
      </c>
      <c r="B150" s="396"/>
      <c r="C150" s="393"/>
      <c r="D150" s="64" t="s">
        <v>427</v>
      </c>
      <c r="E150" s="62" t="s">
        <v>454</v>
      </c>
      <c r="F150" t="s">
        <v>598</v>
      </c>
    </row>
    <row r="151" spans="1:6" ht="20.100000000000001" customHeight="1">
      <c r="A151" s="109" t="s">
        <v>455</v>
      </c>
      <c r="B151" s="396"/>
      <c r="C151" s="393"/>
      <c r="D151" s="64" t="s">
        <v>428</v>
      </c>
      <c r="E151" s="62" t="s">
        <v>455</v>
      </c>
      <c r="F151" t="s">
        <v>599</v>
      </c>
    </row>
    <row r="152" spans="1:6" ht="20.100000000000001" customHeight="1">
      <c r="A152" s="109" t="s">
        <v>456</v>
      </c>
      <c r="B152" s="396"/>
      <c r="C152" s="393"/>
      <c r="D152" s="64" t="s">
        <v>429</v>
      </c>
      <c r="E152" s="62" t="s">
        <v>456</v>
      </c>
      <c r="F152" t="s">
        <v>600</v>
      </c>
    </row>
    <row r="153" spans="1:6" ht="20.100000000000001" customHeight="1">
      <c r="A153" s="109" t="s">
        <v>457</v>
      </c>
      <c r="B153" s="396"/>
      <c r="C153" s="393"/>
      <c r="D153" s="64" t="s">
        <v>430</v>
      </c>
      <c r="E153" s="62" t="s">
        <v>457</v>
      </c>
      <c r="F153" t="s">
        <v>601</v>
      </c>
    </row>
    <row r="154" spans="1:6" ht="20.100000000000001" customHeight="1">
      <c r="A154" s="109" t="s">
        <v>458</v>
      </c>
      <c r="B154" s="396"/>
      <c r="C154" s="393"/>
      <c r="D154" s="64" t="s">
        <v>431</v>
      </c>
      <c r="E154" s="62" t="s">
        <v>458</v>
      </c>
      <c r="F154" t="s">
        <v>602</v>
      </c>
    </row>
    <row r="155" spans="1:6" ht="20.100000000000001" customHeight="1">
      <c r="A155" s="109" t="s">
        <v>459</v>
      </c>
      <c r="B155" s="396"/>
      <c r="C155" s="393"/>
      <c r="D155" s="64" t="s">
        <v>432</v>
      </c>
      <c r="E155" s="62" t="s">
        <v>459</v>
      </c>
      <c r="F155" t="s">
        <v>603</v>
      </c>
    </row>
    <row r="156" spans="1:6" ht="20.100000000000001" customHeight="1">
      <c r="A156" s="109" t="s">
        <v>460</v>
      </c>
      <c r="B156" s="396"/>
      <c r="C156" s="393"/>
      <c r="D156" s="64" t="s">
        <v>433</v>
      </c>
      <c r="E156" s="62" t="s">
        <v>460</v>
      </c>
      <c r="F156" t="s">
        <v>604</v>
      </c>
    </row>
    <row r="157" spans="1:6" ht="20.100000000000001" customHeight="1">
      <c r="A157" s="109" t="s">
        <v>461</v>
      </c>
      <c r="B157" s="396"/>
      <c r="C157" s="393"/>
      <c r="D157" s="64" t="s">
        <v>434</v>
      </c>
      <c r="E157" s="62" t="s">
        <v>461</v>
      </c>
      <c r="F157" t="s">
        <v>605</v>
      </c>
    </row>
    <row r="158" spans="1:6" ht="20.100000000000001" customHeight="1">
      <c r="A158" s="109" t="s">
        <v>462</v>
      </c>
      <c r="B158" s="396"/>
      <c r="C158" s="393"/>
      <c r="D158" s="64" t="s">
        <v>474</v>
      </c>
      <c r="E158" s="62" t="s">
        <v>462</v>
      </c>
      <c r="F158" t="s">
        <v>606</v>
      </c>
    </row>
    <row r="159" spans="1:6" ht="20.100000000000001" customHeight="1">
      <c r="A159" s="109" t="s">
        <v>463</v>
      </c>
      <c r="B159" s="396"/>
      <c r="C159" s="393"/>
      <c r="D159" s="64" t="s">
        <v>435</v>
      </c>
      <c r="E159" s="62" t="s">
        <v>463</v>
      </c>
      <c r="F159" t="s">
        <v>607</v>
      </c>
    </row>
    <row r="160" spans="1:6" ht="20.100000000000001" customHeight="1">
      <c r="A160" s="109" t="s">
        <v>464</v>
      </c>
      <c r="B160" s="396"/>
      <c r="C160" s="393"/>
      <c r="D160" s="64" t="s">
        <v>436</v>
      </c>
      <c r="E160" s="62" t="s">
        <v>464</v>
      </c>
      <c r="F160" t="s">
        <v>608</v>
      </c>
    </row>
    <row r="161" spans="1:6" ht="20.100000000000001" customHeight="1">
      <c r="A161" s="109" t="s">
        <v>465</v>
      </c>
      <c r="B161" s="396"/>
      <c r="C161" s="393"/>
      <c r="D161" s="64" t="s">
        <v>437</v>
      </c>
      <c r="E161" s="62" t="s">
        <v>465</v>
      </c>
      <c r="F161" t="s">
        <v>609</v>
      </c>
    </row>
    <row r="162" spans="1:6" ht="20.100000000000001" customHeight="1">
      <c r="A162" s="109" t="s">
        <v>466</v>
      </c>
      <c r="B162" s="396"/>
      <c r="C162" s="393"/>
      <c r="D162" s="64" t="s">
        <v>475</v>
      </c>
      <c r="E162" s="62" t="s">
        <v>466</v>
      </c>
      <c r="F162" t="s">
        <v>610</v>
      </c>
    </row>
    <row r="163" spans="1:6" ht="20.100000000000001" customHeight="1">
      <c r="A163" s="109" t="s">
        <v>467</v>
      </c>
      <c r="B163" s="396"/>
      <c r="C163" s="393"/>
      <c r="D163" s="64" t="s">
        <v>438</v>
      </c>
      <c r="E163" s="62" t="s">
        <v>467</v>
      </c>
      <c r="F163" t="s">
        <v>611</v>
      </c>
    </row>
    <row r="164" spans="1:6" ht="20.100000000000001" customHeight="1">
      <c r="A164" s="109" t="s">
        <v>468</v>
      </c>
      <c r="B164" s="396"/>
      <c r="C164" s="393"/>
      <c r="D164" s="70" t="s">
        <v>476</v>
      </c>
      <c r="E164" s="62" t="s">
        <v>468</v>
      </c>
      <c r="F164" t="s">
        <v>612</v>
      </c>
    </row>
    <row r="165" spans="1:6" ht="20.100000000000001" customHeight="1">
      <c r="A165" s="109" t="s">
        <v>469</v>
      </c>
      <c r="B165" s="396"/>
      <c r="C165" s="393"/>
      <c r="D165" s="61" t="s">
        <v>439</v>
      </c>
      <c r="E165" s="62" t="s">
        <v>469</v>
      </c>
      <c r="F165" t="s">
        <v>613</v>
      </c>
    </row>
    <row r="166" spans="1:6" ht="20.100000000000001" customHeight="1">
      <c r="A166" s="109" t="s">
        <v>470</v>
      </c>
      <c r="B166" s="396"/>
      <c r="C166" s="393"/>
      <c r="D166" s="61" t="s">
        <v>477</v>
      </c>
      <c r="E166" s="62" t="s">
        <v>470</v>
      </c>
      <c r="F166" t="s">
        <v>614</v>
      </c>
    </row>
    <row r="167" spans="1:6" ht="20.100000000000001" customHeight="1">
      <c r="A167" s="109" t="s">
        <v>471</v>
      </c>
      <c r="B167" s="396"/>
      <c r="C167" s="394"/>
      <c r="D167" s="111" t="s">
        <v>478</v>
      </c>
      <c r="E167" s="112" t="s">
        <v>471</v>
      </c>
      <c r="F167" t="s">
        <v>615</v>
      </c>
    </row>
    <row r="168" spans="1:6" ht="20.100000000000001" customHeight="1">
      <c r="A168" s="109" t="s">
        <v>533</v>
      </c>
      <c r="B168" s="396"/>
      <c r="C168" s="392" t="s">
        <v>441</v>
      </c>
      <c r="D168" s="61" t="s">
        <v>472</v>
      </c>
      <c r="E168" s="62" t="s">
        <v>504</v>
      </c>
      <c r="F168" t="s">
        <v>534</v>
      </c>
    </row>
    <row r="169" spans="1:6" ht="20.100000000000001" customHeight="1">
      <c r="A169" s="109" t="s">
        <v>505</v>
      </c>
      <c r="B169" s="396"/>
      <c r="C169" s="393"/>
      <c r="D169" s="61" t="s">
        <v>473</v>
      </c>
      <c r="E169" s="62" t="s">
        <v>505</v>
      </c>
      <c r="F169" t="s">
        <v>534</v>
      </c>
    </row>
    <row r="170" spans="1:6" ht="20.100000000000001" customHeight="1">
      <c r="A170" s="109" t="s">
        <v>506</v>
      </c>
      <c r="B170" s="396"/>
      <c r="C170" s="393"/>
      <c r="D170" s="61" t="s">
        <v>294</v>
      </c>
      <c r="E170" s="62" t="s">
        <v>506</v>
      </c>
      <c r="F170" t="s">
        <v>534</v>
      </c>
    </row>
    <row r="171" spans="1:6" ht="20.100000000000001" customHeight="1">
      <c r="A171" s="109" t="s">
        <v>507</v>
      </c>
      <c r="B171" s="396"/>
      <c r="C171" s="393"/>
      <c r="D171" s="64" t="s">
        <v>419</v>
      </c>
      <c r="E171" s="62" t="s">
        <v>507</v>
      </c>
      <c r="F171" t="s">
        <v>534</v>
      </c>
    </row>
    <row r="172" spans="1:6" ht="20.100000000000001" customHeight="1">
      <c r="A172" s="109" t="s">
        <v>508</v>
      </c>
      <c r="B172" s="396"/>
      <c r="C172" s="393"/>
      <c r="D172" s="64" t="s">
        <v>420</v>
      </c>
      <c r="E172" s="62" t="s">
        <v>508</v>
      </c>
      <c r="F172" t="s">
        <v>534</v>
      </c>
    </row>
    <row r="173" spans="1:6" ht="20.100000000000001" customHeight="1">
      <c r="A173" s="109" t="s">
        <v>509</v>
      </c>
      <c r="B173" s="396"/>
      <c r="C173" s="393"/>
      <c r="D173" s="64" t="s">
        <v>421</v>
      </c>
      <c r="E173" s="62" t="s">
        <v>509</v>
      </c>
      <c r="F173" t="s">
        <v>534</v>
      </c>
    </row>
    <row r="174" spans="1:6" ht="20.100000000000001" customHeight="1">
      <c r="A174" s="109" t="s">
        <v>510</v>
      </c>
      <c r="B174" s="396"/>
      <c r="C174" s="393"/>
      <c r="D174" s="64" t="s">
        <v>422</v>
      </c>
      <c r="E174" s="62" t="s">
        <v>510</v>
      </c>
      <c r="F174" t="s">
        <v>534</v>
      </c>
    </row>
    <row r="175" spans="1:6" ht="20.100000000000001" customHeight="1">
      <c r="A175" s="109" t="s">
        <v>511</v>
      </c>
      <c r="B175" s="396"/>
      <c r="C175" s="393"/>
      <c r="D175" s="64" t="s">
        <v>423</v>
      </c>
      <c r="E175" s="62" t="s">
        <v>511</v>
      </c>
      <c r="F175" t="s">
        <v>534</v>
      </c>
    </row>
    <row r="176" spans="1:6" ht="20.100000000000001" customHeight="1">
      <c r="A176" s="109" t="s">
        <v>512</v>
      </c>
      <c r="B176" s="396"/>
      <c r="C176" s="393"/>
      <c r="D176" s="64" t="s">
        <v>424</v>
      </c>
      <c r="E176" s="62" t="s">
        <v>512</v>
      </c>
      <c r="F176" t="s">
        <v>534</v>
      </c>
    </row>
    <row r="177" spans="1:6" ht="20.100000000000001" customHeight="1">
      <c r="A177" s="109" t="s">
        <v>513</v>
      </c>
      <c r="B177" s="396" t="s">
        <v>19</v>
      </c>
      <c r="C177" s="393" t="s">
        <v>441</v>
      </c>
      <c r="D177" s="64" t="s">
        <v>425</v>
      </c>
      <c r="E177" s="62" t="s">
        <v>513</v>
      </c>
      <c r="F177" t="s">
        <v>534</v>
      </c>
    </row>
    <row r="178" spans="1:6" ht="20.100000000000001" customHeight="1">
      <c r="A178" s="109" t="s">
        <v>514</v>
      </c>
      <c r="B178" s="396"/>
      <c r="C178" s="393"/>
      <c r="D178" s="64" t="s">
        <v>426</v>
      </c>
      <c r="E178" s="62" t="s">
        <v>514</v>
      </c>
      <c r="F178" t="s">
        <v>534</v>
      </c>
    </row>
    <row r="179" spans="1:6" ht="20.100000000000001" customHeight="1">
      <c r="A179" s="109" t="s">
        <v>515</v>
      </c>
      <c r="B179" s="396"/>
      <c r="C179" s="393"/>
      <c r="D179" s="64" t="s">
        <v>427</v>
      </c>
      <c r="E179" s="62" t="s">
        <v>515</v>
      </c>
      <c r="F179" t="s">
        <v>534</v>
      </c>
    </row>
    <row r="180" spans="1:6" ht="20.100000000000001" customHeight="1">
      <c r="A180" s="109" t="s">
        <v>516</v>
      </c>
      <c r="B180" s="396"/>
      <c r="C180" s="393"/>
      <c r="D180" s="64" t="s">
        <v>428</v>
      </c>
      <c r="E180" s="62" t="s">
        <v>516</v>
      </c>
      <c r="F180" t="s">
        <v>534</v>
      </c>
    </row>
    <row r="181" spans="1:6" ht="20.100000000000001" customHeight="1">
      <c r="A181" s="109" t="s">
        <v>517</v>
      </c>
      <c r="B181" s="396"/>
      <c r="C181" s="393"/>
      <c r="D181" s="64" t="s">
        <v>429</v>
      </c>
      <c r="E181" s="62" t="s">
        <v>517</v>
      </c>
      <c r="F181" t="s">
        <v>534</v>
      </c>
    </row>
    <row r="182" spans="1:6" ht="20.100000000000001" customHeight="1">
      <c r="A182" s="109" t="s">
        <v>518</v>
      </c>
      <c r="B182" s="396"/>
      <c r="C182" s="393"/>
      <c r="D182" s="64" t="s">
        <v>430</v>
      </c>
      <c r="E182" s="62" t="s">
        <v>518</v>
      </c>
      <c r="F182" t="s">
        <v>534</v>
      </c>
    </row>
    <row r="183" spans="1:6" ht="20.100000000000001" customHeight="1">
      <c r="A183" s="109" t="s">
        <v>519</v>
      </c>
      <c r="B183" s="396"/>
      <c r="C183" s="393"/>
      <c r="D183" s="64" t="s">
        <v>431</v>
      </c>
      <c r="E183" s="62" t="s">
        <v>519</v>
      </c>
      <c r="F183" t="s">
        <v>534</v>
      </c>
    </row>
    <row r="184" spans="1:6" ht="20.100000000000001" customHeight="1">
      <c r="A184" s="109" t="s">
        <v>520</v>
      </c>
      <c r="B184" s="396"/>
      <c r="C184" s="393"/>
      <c r="D184" s="64" t="s">
        <v>432</v>
      </c>
      <c r="E184" s="62" t="s">
        <v>520</v>
      </c>
      <c r="F184" t="s">
        <v>534</v>
      </c>
    </row>
    <row r="185" spans="1:6" ht="20.100000000000001" customHeight="1">
      <c r="A185" s="109" t="s">
        <v>521</v>
      </c>
      <c r="B185" s="396"/>
      <c r="C185" s="393"/>
      <c r="D185" s="64" t="s">
        <v>433</v>
      </c>
      <c r="E185" s="62" t="s">
        <v>521</v>
      </c>
      <c r="F185" t="s">
        <v>534</v>
      </c>
    </row>
    <row r="186" spans="1:6" ht="20.100000000000001" customHeight="1">
      <c r="A186" s="109" t="s">
        <v>522</v>
      </c>
      <c r="B186" s="396"/>
      <c r="C186" s="393"/>
      <c r="D186" s="64" t="s">
        <v>434</v>
      </c>
      <c r="E186" s="62" t="s">
        <v>522</v>
      </c>
      <c r="F186" t="s">
        <v>534</v>
      </c>
    </row>
    <row r="187" spans="1:6" ht="20.100000000000001" customHeight="1">
      <c r="A187" s="109" t="s">
        <v>523</v>
      </c>
      <c r="B187" s="396"/>
      <c r="C187" s="393"/>
      <c r="D187" s="64" t="s">
        <v>474</v>
      </c>
      <c r="E187" s="62" t="s">
        <v>523</v>
      </c>
      <c r="F187" t="s">
        <v>534</v>
      </c>
    </row>
    <row r="188" spans="1:6" ht="20.100000000000001" customHeight="1">
      <c r="A188" s="109" t="s">
        <v>524</v>
      </c>
      <c r="B188" s="396"/>
      <c r="C188" s="393"/>
      <c r="D188" s="64" t="s">
        <v>435</v>
      </c>
      <c r="E188" s="62" t="s">
        <v>524</v>
      </c>
      <c r="F188" t="s">
        <v>534</v>
      </c>
    </row>
    <row r="189" spans="1:6" ht="20.100000000000001" customHeight="1">
      <c r="A189" s="109" t="s">
        <v>525</v>
      </c>
      <c r="B189" s="396"/>
      <c r="C189" s="393"/>
      <c r="D189" s="64" t="s">
        <v>436</v>
      </c>
      <c r="E189" s="62" t="s">
        <v>525</v>
      </c>
      <c r="F189" t="s">
        <v>534</v>
      </c>
    </row>
    <row r="190" spans="1:6" ht="20.100000000000001" customHeight="1">
      <c r="A190" s="109" t="s">
        <v>526</v>
      </c>
      <c r="B190" s="396"/>
      <c r="C190" s="393"/>
      <c r="D190" s="64" t="s">
        <v>437</v>
      </c>
      <c r="E190" s="62" t="s">
        <v>526</v>
      </c>
      <c r="F190" t="s">
        <v>534</v>
      </c>
    </row>
    <row r="191" spans="1:6" ht="20.100000000000001" customHeight="1">
      <c r="A191" s="109" t="s">
        <v>527</v>
      </c>
      <c r="B191" s="396"/>
      <c r="C191" s="393"/>
      <c r="D191" s="64" t="s">
        <v>475</v>
      </c>
      <c r="E191" s="62" t="s">
        <v>527</v>
      </c>
      <c r="F191" t="s">
        <v>534</v>
      </c>
    </row>
    <row r="192" spans="1:6" ht="20.100000000000001" customHeight="1">
      <c r="A192" s="109" t="s">
        <v>528</v>
      </c>
      <c r="B192" s="396"/>
      <c r="C192" s="393"/>
      <c r="D192" s="64" t="s">
        <v>438</v>
      </c>
      <c r="E192" s="62" t="s">
        <v>528</v>
      </c>
      <c r="F192" t="s">
        <v>534</v>
      </c>
    </row>
    <row r="193" spans="1:6" ht="20.100000000000001" customHeight="1">
      <c r="A193" s="109" t="s">
        <v>529</v>
      </c>
      <c r="B193" s="396"/>
      <c r="C193" s="393"/>
      <c r="D193" s="70" t="s">
        <v>476</v>
      </c>
      <c r="E193" s="62" t="s">
        <v>529</v>
      </c>
      <c r="F193" t="s">
        <v>534</v>
      </c>
    </row>
    <row r="194" spans="1:6" ht="20.100000000000001" customHeight="1">
      <c r="A194" s="109" t="s">
        <v>530</v>
      </c>
      <c r="B194" s="396"/>
      <c r="C194" s="393"/>
      <c r="D194" s="61" t="s">
        <v>439</v>
      </c>
      <c r="E194" s="62" t="s">
        <v>530</v>
      </c>
      <c r="F194" t="s">
        <v>534</v>
      </c>
    </row>
    <row r="195" spans="1:6" ht="20.100000000000001" customHeight="1">
      <c r="A195" s="109" t="s">
        <v>531</v>
      </c>
      <c r="B195" s="396"/>
      <c r="C195" s="393"/>
      <c r="D195" s="61" t="s">
        <v>477</v>
      </c>
      <c r="E195" s="62" t="s">
        <v>531</v>
      </c>
      <c r="F195" t="s">
        <v>534</v>
      </c>
    </row>
    <row r="196" spans="1:6" ht="20.100000000000001" customHeight="1" thickBot="1">
      <c r="A196" s="110" t="s">
        <v>532</v>
      </c>
      <c r="B196" s="397"/>
      <c r="C196" s="395"/>
      <c r="D196" s="37" t="s">
        <v>478</v>
      </c>
      <c r="E196" s="53" t="s">
        <v>532</v>
      </c>
      <c r="F196" t="s">
        <v>534</v>
      </c>
    </row>
    <row r="197" spans="1:6" ht="14.25" thickTop="1"/>
  </sheetData>
  <mergeCells count="56">
    <mergeCell ref="B47:B84"/>
    <mergeCell ref="B85:B111"/>
    <mergeCell ref="B112:B130"/>
    <mergeCell ref="C117:C130"/>
    <mergeCell ref="B131:B176"/>
    <mergeCell ref="C131:C138"/>
    <mergeCell ref="C168:C176"/>
    <mergeCell ref="C77:C78"/>
    <mergeCell ref="C55:C56"/>
    <mergeCell ref="C57:C58"/>
    <mergeCell ref="C59:C60"/>
    <mergeCell ref="C61:C62"/>
    <mergeCell ref="C63:C64"/>
    <mergeCell ref="C65:C66"/>
    <mergeCell ref="C67:C68"/>
    <mergeCell ref="C69:C70"/>
    <mergeCell ref="B3:B20"/>
    <mergeCell ref="C3:C4"/>
    <mergeCell ref="C5:C8"/>
    <mergeCell ref="C9:C12"/>
    <mergeCell ref="C13:C14"/>
    <mergeCell ref="C15:C16"/>
    <mergeCell ref="C17:C18"/>
    <mergeCell ref="C19:C20"/>
    <mergeCell ref="B21:B23"/>
    <mergeCell ref="C21:C23"/>
    <mergeCell ref="B24:B37"/>
    <mergeCell ref="B38:B39"/>
    <mergeCell ref="B45:B46"/>
    <mergeCell ref="B41:B43"/>
    <mergeCell ref="C93:C94"/>
    <mergeCell ref="C95:C96"/>
    <mergeCell ref="C47:C48"/>
    <mergeCell ref="C49:C50"/>
    <mergeCell ref="C51:C52"/>
    <mergeCell ref="C53:C54"/>
    <mergeCell ref="C83:C84"/>
    <mergeCell ref="C85:C86"/>
    <mergeCell ref="C87:C88"/>
    <mergeCell ref="C89:C90"/>
    <mergeCell ref="C91:C92"/>
    <mergeCell ref="C71:C72"/>
    <mergeCell ref="C73:C74"/>
    <mergeCell ref="C75:C76"/>
    <mergeCell ref="C79:C80"/>
    <mergeCell ref="C81:C82"/>
    <mergeCell ref="C98:C99"/>
    <mergeCell ref="C100:C101"/>
    <mergeCell ref="C102:C103"/>
    <mergeCell ref="C104:C105"/>
    <mergeCell ref="C106:C107"/>
    <mergeCell ref="C139:C167"/>
    <mergeCell ref="C177:C196"/>
    <mergeCell ref="B177:B196"/>
    <mergeCell ref="C110:C111"/>
    <mergeCell ref="C108:C109"/>
  </mergeCells>
  <phoneticPr fontId="1"/>
  <conditionalFormatting sqref="A42:A43">
    <cfRule type="duplicateValues" dxfId="36" priority="1"/>
  </conditionalFormatting>
  <conditionalFormatting sqref="A118:A120">
    <cfRule type="duplicateValues" dxfId="35" priority="53"/>
  </conditionalFormatting>
  <conditionalFormatting sqref="A121:A123">
    <cfRule type="duplicateValues" dxfId="34" priority="55"/>
  </conditionalFormatting>
  <conditionalFormatting sqref="A124:A126">
    <cfRule type="duplicateValues" dxfId="33" priority="49"/>
  </conditionalFormatting>
  <conditionalFormatting sqref="A127:A129">
    <cfRule type="duplicateValues" dxfId="32" priority="51"/>
  </conditionalFormatting>
  <conditionalFormatting sqref="A130:A132">
    <cfRule type="duplicateValues" dxfId="31" priority="47"/>
  </conditionalFormatting>
  <conditionalFormatting sqref="A133:A135">
    <cfRule type="duplicateValues" dxfId="30" priority="45"/>
  </conditionalFormatting>
  <conditionalFormatting sqref="A139 A142:A143">
    <cfRule type="duplicateValues" dxfId="29" priority="34"/>
  </conditionalFormatting>
  <conditionalFormatting sqref="A140:A141">
    <cfRule type="duplicateValues" dxfId="28" priority="32"/>
  </conditionalFormatting>
  <conditionalFormatting sqref="A144 A147">
    <cfRule type="duplicateValues" dxfId="27" priority="22"/>
  </conditionalFormatting>
  <conditionalFormatting sqref="A145:A146">
    <cfRule type="duplicateValues" dxfId="26" priority="20"/>
  </conditionalFormatting>
  <conditionalFormatting sqref="A148 A151:A152">
    <cfRule type="duplicateValues" dxfId="25" priority="26"/>
  </conditionalFormatting>
  <conditionalFormatting sqref="A149:A150">
    <cfRule type="duplicateValues" dxfId="24" priority="24"/>
  </conditionalFormatting>
  <conditionalFormatting sqref="A153">
    <cfRule type="duplicateValues" dxfId="23" priority="30"/>
  </conditionalFormatting>
  <conditionalFormatting sqref="A154:A155">
    <cfRule type="duplicateValues" dxfId="22" priority="28"/>
  </conditionalFormatting>
  <conditionalFormatting sqref="A156 A159">
    <cfRule type="duplicateValues" dxfId="21" priority="38"/>
  </conditionalFormatting>
  <conditionalFormatting sqref="A157:A158">
    <cfRule type="duplicateValues" dxfId="20" priority="36"/>
  </conditionalFormatting>
  <conditionalFormatting sqref="A160 A163:A164">
    <cfRule type="duplicateValues" dxfId="19" priority="42"/>
  </conditionalFormatting>
  <conditionalFormatting sqref="A161:A162">
    <cfRule type="duplicateValues" dxfId="18" priority="40"/>
  </conditionalFormatting>
  <conditionalFormatting sqref="A165">
    <cfRule type="duplicateValues" dxfId="17" priority="84"/>
  </conditionalFormatting>
  <conditionalFormatting sqref="A166:A167">
    <cfRule type="duplicateValues" dxfId="16" priority="44"/>
  </conditionalFormatting>
  <conditionalFormatting sqref="A168:A196">
    <cfRule type="duplicateValues" dxfId="15" priority="12"/>
  </conditionalFormatting>
  <conditionalFormatting sqref="A197:A1048576 A1:A41 A136:A138 A44:A117">
    <cfRule type="duplicateValues" dxfId="14" priority="62"/>
  </conditionalFormatting>
  <conditionalFormatting sqref="E42:E43">
    <cfRule type="duplicateValues" dxfId="13" priority="2"/>
  </conditionalFormatting>
  <conditionalFormatting sqref="E116">
    <cfRule type="duplicateValues" dxfId="12" priority="61"/>
  </conditionalFormatting>
  <conditionalFormatting sqref="E117:E126">
    <cfRule type="duplicateValues" dxfId="11" priority="3"/>
  </conditionalFormatting>
  <conditionalFormatting sqref="E133:E138">
    <cfRule type="duplicateValues" dxfId="10" priority="46"/>
  </conditionalFormatting>
  <conditionalFormatting sqref="E139:E167">
    <cfRule type="duplicateValues" dxfId="9" priority="33"/>
  </conditionalFormatting>
  <conditionalFormatting sqref="E168:E196">
    <cfRule type="duplicateValues" dxfId="8" priority="11"/>
  </conditionalFormatting>
  <conditionalFormatting sqref="E197:E1048576 E1:E41 E127:E132 E44:E115">
    <cfRule type="duplicateValues" dxfId="7" priority="63"/>
  </conditionalFormatting>
  <pageMargins left="0.51181102362204722" right="0.51181102362204722" top="0.74803149606299213" bottom="0.55118110236220474" header="0.31496062992125984" footer="0.31496062992125984"/>
  <pageSetup paperSize="9" scale="85" orientation="portrait" r:id="rId1"/>
  <rowBreaks count="1" manualBreakCount="1">
    <brk id="40" min="1"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9"/>
  <sheetViews>
    <sheetView workbookViewId="0">
      <selection activeCell="J5" sqref="J5"/>
    </sheetView>
  </sheetViews>
  <sheetFormatPr defaultRowHeight="13.5"/>
  <cols>
    <col min="15" max="15" width="19.125" customWidth="1"/>
  </cols>
  <sheetData>
    <row r="1" spans="1:24">
      <c r="A1" t="s">
        <v>69</v>
      </c>
      <c r="F1" t="s">
        <v>103</v>
      </c>
      <c r="J1" t="s">
        <v>109</v>
      </c>
    </row>
    <row r="2" spans="1:24">
      <c r="A2" t="s">
        <v>70</v>
      </c>
      <c r="E2">
        <v>0</v>
      </c>
      <c r="F2" t="s">
        <v>286</v>
      </c>
      <c r="J2" t="s">
        <v>110</v>
      </c>
    </row>
    <row r="3" spans="1:24">
      <c r="A3" t="s">
        <v>71</v>
      </c>
      <c r="E3">
        <v>1</v>
      </c>
      <c r="F3" t="s">
        <v>240</v>
      </c>
      <c r="J3" t="s">
        <v>111</v>
      </c>
    </row>
    <row r="4" spans="1:24">
      <c r="A4" t="s">
        <v>72</v>
      </c>
      <c r="E4">
        <v>2</v>
      </c>
      <c r="F4" t="s">
        <v>102</v>
      </c>
      <c r="J4" t="s">
        <v>655</v>
      </c>
    </row>
    <row r="5" spans="1:24">
      <c r="A5" t="s">
        <v>73</v>
      </c>
      <c r="E5">
        <v>3</v>
      </c>
      <c r="F5" t="s">
        <v>241</v>
      </c>
    </row>
    <row r="6" spans="1:24">
      <c r="A6" t="s">
        <v>74</v>
      </c>
      <c r="E6">
        <v>4</v>
      </c>
      <c r="F6" t="s">
        <v>242</v>
      </c>
    </row>
    <row r="7" spans="1:24">
      <c r="A7" t="s">
        <v>75</v>
      </c>
      <c r="E7">
        <v>5</v>
      </c>
      <c r="F7" t="s">
        <v>243</v>
      </c>
    </row>
    <row r="8" spans="1:24">
      <c r="A8" t="s">
        <v>76</v>
      </c>
      <c r="E8">
        <v>6</v>
      </c>
      <c r="F8" t="s">
        <v>244</v>
      </c>
    </row>
    <row r="9" spans="1:24">
      <c r="A9" t="s">
        <v>77</v>
      </c>
      <c r="E9">
        <v>7</v>
      </c>
      <c r="F9" t="s">
        <v>245</v>
      </c>
    </row>
    <row r="10" spans="1:24">
      <c r="A10" t="s">
        <v>78</v>
      </c>
      <c r="E10">
        <v>8</v>
      </c>
      <c r="F10" t="s">
        <v>246</v>
      </c>
    </row>
    <row r="11" spans="1:24">
      <c r="A11" t="s">
        <v>79</v>
      </c>
      <c r="E11">
        <v>9</v>
      </c>
      <c r="F11" t="s">
        <v>247</v>
      </c>
      <c r="J11" t="s">
        <v>290</v>
      </c>
    </row>
    <row r="12" spans="1:24">
      <c r="A12" t="s">
        <v>80</v>
      </c>
      <c r="E12">
        <v>10</v>
      </c>
      <c r="F12" t="s">
        <v>248</v>
      </c>
      <c r="J12" t="s">
        <v>287</v>
      </c>
      <c r="N12" s="417"/>
      <c r="O12" s="417"/>
      <c r="P12" s="8" t="s">
        <v>121</v>
      </c>
      <c r="Q12" s="8" t="s">
        <v>138</v>
      </c>
      <c r="R12" s="8" t="s">
        <v>291</v>
      </c>
      <c r="T12" s="418"/>
      <c r="U12" s="419"/>
      <c r="V12" s="8" t="s">
        <v>121</v>
      </c>
      <c r="W12" s="8" t="s">
        <v>138</v>
      </c>
      <c r="X12" s="8" t="s">
        <v>291</v>
      </c>
    </row>
    <row r="13" spans="1:24">
      <c r="A13" t="s">
        <v>81</v>
      </c>
      <c r="E13">
        <v>11</v>
      </c>
      <c r="F13" t="s">
        <v>249</v>
      </c>
      <c r="J13" t="s">
        <v>288</v>
      </c>
      <c r="N13" s="8">
        <v>1</v>
      </c>
      <c r="O13" s="8" t="s">
        <v>292</v>
      </c>
      <c r="P13" s="8">
        <f>※技術職員有資格者名簿!V2</f>
        <v>0</v>
      </c>
      <c r="Q13" s="8">
        <f>※技術職員有資格者名簿!W2</f>
        <v>0</v>
      </c>
      <c r="R13" s="8">
        <f>※技術職員有資格者名簿!X2</f>
        <v>0</v>
      </c>
      <c r="T13" s="8">
        <v>1</v>
      </c>
      <c r="U13" s="8" t="s">
        <v>292</v>
      </c>
      <c r="V13" s="8" t="e">
        <f>COUNTIF(※技術職員有資格者名簿!#REF!,111)+COUNTIF(※技術職員有資格者名簿!#REF!,113)</f>
        <v>#REF!</v>
      </c>
      <c r="W13" s="8" t="e">
        <f>COUNTIF(※技術職員有資格者名簿!#REF!,212)+COUNTIF(※技術職員有資格者名簿!#REF!,214)</f>
        <v>#REF!</v>
      </c>
      <c r="X13" s="8" t="e">
        <f>COUNTIF(※技術職員有資格者名簿!#REF!,141)+COUNTIF(※技術職員有資格者名簿!#REF!,142)+COUNTIF(※技術職員有資格者名簿!#REF!,143)++COUNTIF(※技術職員有資格者名簿!#REF!,149)+COUNTIF(※技術職員有資格者名簿!#REF!,151)</f>
        <v>#REF!</v>
      </c>
    </row>
    <row r="14" spans="1:24">
      <c r="A14" t="s">
        <v>82</v>
      </c>
      <c r="E14">
        <v>12</v>
      </c>
      <c r="F14" t="s">
        <v>250</v>
      </c>
      <c r="J14" t="s">
        <v>289</v>
      </c>
      <c r="N14" s="8">
        <v>2</v>
      </c>
      <c r="O14" s="8" t="s">
        <v>293</v>
      </c>
      <c r="P14" s="8">
        <f>※技術職員有資格者名簿!Y2</f>
        <v>0</v>
      </c>
      <c r="Q14" s="8">
        <f>※技術職員有資格者名簿!Z2</f>
        <v>0</v>
      </c>
      <c r="R14" s="8">
        <f>※技術職員有資格者名簿!AA2</f>
        <v>0</v>
      </c>
      <c r="T14" s="8">
        <v>2</v>
      </c>
      <c r="U14" s="8" t="s">
        <v>293</v>
      </c>
      <c r="V14" s="8" t="e">
        <f>COUNTIF(※技術職員有資格者名簿!#REF!,120)+COUNTIF(※技術職員有資格者名簿!#REF!,137)</f>
        <v>#REF!</v>
      </c>
      <c r="W14" s="8" t="e">
        <f>COUNTIF(※技術職員有資格者名簿!#REF!,221)+COUNTIF(※技術職員有資格者名簿!#REF!,238)</f>
        <v>#REF!</v>
      </c>
      <c r="X14" s="8">
        <v>0</v>
      </c>
    </row>
    <row r="15" spans="1:24">
      <c r="A15" t="s">
        <v>83</v>
      </c>
      <c r="E15">
        <v>13</v>
      </c>
      <c r="F15" t="s">
        <v>251</v>
      </c>
      <c r="N15" s="8">
        <v>3</v>
      </c>
      <c r="O15" s="8" t="s">
        <v>294</v>
      </c>
      <c r="P15" s="8">
        <f>※技術職員有資格者名簿!AB2</f>
        <v>0</v>
      </c>
      <c r="Q15" s="8">
        <f>※技術職員有資格者名簿!AC2</f>
        <v>0</v>
      </c>
      <c r="R15" s="8">
        <f>※技術職員有資格者名簿!AD2</f>
        <v>0</v>
      </c>
      <c r="T15" s="8">
        <v>3</v>
      </c>
      <c r="U15" s="8" t="s">
        <v>294</v>
      </c>
      <c r="V15" s="8" t="e">
        <f>COUNTIF(※技術職員有資格者名簿!#REF!,120)+COUNTIF(※技術職員有資格者名簿!#REF!,137)</f>
        <v>#REF!</v>
      </c>
      <c r="W15" s="8" t="e">
        <f>COUNTIF(※技術職員有資格者名簿!#REF!,222)+COUNTIF(※技術職員有資格者名簿!#REF!,223)+COUNTIF(※技術職員有資格者名簿!#REF!,238)+COUNTIF(※技術職員有資格者名簿!#REF!,239)</f>
        <v>#REF!</v>
      </c>
      <c r="X15" s="8" t="e">
        <f>COUNTIF(※技術職員有資格者名簿!#REF!,171)+COUNTIF(※技術職員有資格者名簿!#REF!,271)+COUNTIF(※技術職員有資格者名簿!#REF!,164)+COUNTIF(※技術職員有資格者名簿!#REF!,264)+COUNTIF(※技術職員有資格者名簿!#REF!,64)</f>
        <v>#REF!</v>
      </c>
    </row>
    <row r="16" spans="1:24">
      <c r="A16" t="s">
        <v>84</v>
      </c>
      <c r="E16">
        <v>14</v>
      </c>
      <c r="F16" t="s">
        <v>252</v>
      </c>
      <c r="N16" s="8">
        <v>4</v>
      </c>
      <c r="O16" s="8" t="s">
        <v>295</v>
      </c>
      <c r="P16" s="8">
        <f>※技術職員有資格者名簿!AE2</f>
        <v>0</v>
      </c>
      <c r="Q16" s="8">
        <f>※技術職員有資格者名簿!AF2</f>
        <v>0</v>
      </c>
      <c r="R16" s="8">
        <f>※技術職員有資格者名簿!AG2</f>
        <v>0</v>
      </c>
      <c r="T16" s="8">
        <v>4</v>
      </c>
      <c r="U16" s="8" t="s">
        <v>295</v>
      </c>
      <c r="V16" s="8" t="e">
        <f>COUNTIF(※技術職員有資格者名簿!#REF!,120)</f>
        <v>#REF!</v>
      </c>
      <c r="W16" s="8" t="e">
        <f>COUNTIF(※技術職員有資格者名簿!#REF!,223)</f>
        <v>#REF!</v>
      </c>
      <c r="X16" s="8" t="e">
        <f>COUNTIF(※技術職員有資格者名簿!#REF!,172)+COUNTIF(※技術職員有資格者名簿!#REF!,272)+COUNTIF(※技術職員有資格者名簿!#REF!,64)</f>
        <v>#REF!</v>
      </c>
    </row>
    <row r="17" spans="1:24">
      <c r="A17" t="s">
        <v>85</v>
      </c>
      <c r="E17">
        <v>15</v>
      </c>
      <c r="F17" t="s">
        <v>253</v>
      </c>
      <c r="N17" s="8">
        <v>5</v>
      </c>
      <c r="O17" s="8" t="s">
        <v>351</v>
      </c>
      <c r="P17" s="8">
        <f>※技術職員有資格者名簿!AH2</f>
        <v>0</v>
      </c>
      <c r="Q17" s="8">
        <f>※技術職員有資格者名簿!AI2</f>
        <v>0</v>
      </c>
      <c r="R17" s="8">
        <f>※技術職員有資格者名簿!AJ2</f>
        <v>0</v>
      </c>
      <c r="T17" s="8">
        <v>5</v>
      </c>
      <c r="U17" s="8" t="s">
        <v>351</v>
      </c>
      <c r="V17" s="8" t="e">
        <f>COUNTIF(※技術職員有資格者名簿!#REF!,111)+COUNTIF(※技術職員有資格者名簿!#REF!,113)+COUNTIF(※技術職員有資格者名簿!#REF!,120)</f>
        <v>#REF!</v>
      </c>
      <c r="W17" s="8" t="e">
        <f>COUNTIF(※技術職員有資格者名簿!#REF!,212)+COUNTIF(※技術職員有資格者名簿!#REF!,214)+COUNTIF(※技術職員有資格者名簿!#REF!,216)+COUNTIF(※技術職員有資格者名簿!#REF!,222)</f>
        <v>#REF!</v>
      </c>
      <c r="X17" s="8" t="e">
        <f>COUNTIF(※技術職員有資格者名簿!#REF!,141)+COUNTIF(※技術職員有資格者名簿!#REF!,142)+COUNTIF(※技術職員有資格者名簿!#REF!,143)+COUNTIF(※技術職員有資格者名簿!#REF!,149)+COUNTIF(※技術職員有資格者名簿!#REF!,151)+COUNTIF(※技術職員有資格者名簿!#REF!,164)+COUNTIF(※技術職員有資格者名簿!#REF!,264)+COUNTIF(※技術職員有資格者名簿!#REF!,157)+COUNTIF(※技術職員有資格者名簿!#REF!,257)+COUNTIF(※技術職員有資格者名簿!#REF!,173)+COUNTIF(※技術職員有資格者名簿!#REF!,273)+COUNTIF(※技術職員有資格者名簿!#REF!,166)+COUNTIF(※技術職員有資格者名簿!#REF!,266)+COUNTIF(※技術職員有資格者名簿!#REF!,61)+COUNTIF(※技術職員有資格者名簿!#REF!,40)+COUNTIF(※技術職員有資格者名簿!#REF!,64)</f>
        <v>#REF!</v>
      </c>
    </row>
    <row r="18" spans="1:24">
      <c r="A18" t="s">
        <v>86</v>
      </c>
      <c r="E18">
        <v>16</v>
      </c>
      <c r="F18" t="s">
        <v>254</v>
      </c>
      <c r="N18" s="8">
        <v>6</v>
      </c>
      <c r="O18" s="8" t="s">
        <v>296</v>
      </c>
      <c r="P18" s="8">
        <f>※技術職員有資格者名簿!AK2</f>
        <v>0</v>
      </c>
      <c r="Q18" s="8">
        <f>※技術職員有資格者名簿!AL2</f>
        <v>0</v>
      </c>
      <c r="R18" s="8">
        <f>※技術職員有資格者名簿!AM2</f>
        <v>0</v>
      </c>
      <c r="T18" s="8">
        <v>6</v>
      </c>
      <c r="U18" s="8" t="s">
        <v>296</v>
      </c>
      <c r="V18" s="8" t="e">
        <f>COUNTIF(※技術職員有資格者名簿!#REF!,113)+COUNTIF(※技術職員有資格者名簿!#REF!,120)</f>
        <v>#REF!</v>
      </c>
      <c r="W18" s="8" t="e">
        <f>COUNTIF(※技術職員有資格者名簿!#REF!,214)+COUNTIF(※技術職員有資格者名簿!#REF!,223)</f>
        <v>#REF!</v>
      </c>
      <c r="X18" s="8" t="e">
        <f>COUNTIF(※技術職員有資格者名簿!#REF!,179)+COUNTIF(※技術職員有資格者名簿!#REF!,279)+COUNTIF(※技術職員有資格者名簿!#REF!,180)+COUNTIF(※技術職員有資格者名簿!#REF!,280)+COUNTIF(※技術職員有資格者名簿!#REF!,64)</f>
        <v>#REF!</v>
      </c>
    </row>
    <row r="19" spans="1:24">
      <c r="A19" t="s">
        <v>87</v>
      </c>
      <c r="E19">
        <v>17</v>
      </c>
      <c r="F19" t="s">
        <v>255</v>
      </c>
      <c r="N19" s="8">
        <v>7</v>
      </c>
      <c r="O19" s="8" t="s">
        <v>216</v>
      </c>
      <c r="P19" s="8">
        <f>※技術職員有資格者名簿!AN2</f>
        <v>0</v>
      </c>
      <c r="Q19" s="8">
        <f>※技術職員有資格者名簿!AO2</f>
        <v>0</v>
      </c>
      <c r="R19" s="8">
        <f>※技術職員有資格者名簿!AP2</f>
        <v>0</v>
      </c>
      <c r="T19" s="8">
        <v>7</v>
      </c>
      <c r="U19" s="8" t="s">
        <v>216</v>
      </c>
      <c r="V19" s="8" t="e">
        <f>COUNTIF(※技術職員有資格者名簿!#REF!,120)+COUNTIF(※技術職員有資格者名簿!#REF!,137)</f>
        <v>#REF!</v>
      </c>
      <c r="W19" s="8" t="e">
        <f>COUNTIF(※技術職員有資格者名簿!#REF!,223)+COUNTIF(※技術職員有資格者名簿!#REF!,238)</f>
        <v>#REF!</v>
      </c>
      <c r="X19" s="8" t="e">
        <f>COUNTIF(※技術職員有資格者名簿!#REF!,170)+COUNTIF(※技術職員有資格者名簿!#REF!,270)+COUNTIF(※技術職員有資格者名簿!#REF!,184)+COUNTIF(※技術職員有資格者名簿!#REF!,284)+COUNTIF(※技術職員有資格者名簿!#REF!,186)+COUNTIF(※技術職員有資格者名簿!#REF!,286)+COUNTIF(※技術職員有資格者名簿!#REF!,64)</f>
        <v>#REF!</v>
      </c>
    </row>
    <row r="20" spans="1:24">
      <c r="A20" t="s">
        <v>88</v>
      </c>
      <c r="E20">
        <v>18</v>
      </c>
      <c r="F20" t="s">
        <v>256</v>
      </c>
      <c r="N20" s="8">
        <v>8</v>
      </c>
      <c r="O20" s="8" t="s">
        <v>217</v>
      </c>
      <c r="P20" s="8">
        <f>※技術職員有資格者名簿!AQ2</f>
        <v>0</v>
      </c>
      <c r="Q20" s="8">
        <f>※技術職員有資格者名簿!AR2</f>
        <v>0</v>
      </c>
      <c r="R20" s="8">
        <f>※技術職員有資格者名簿!AS2</f>
        <v>0</v>
      </c>
      <c r="T20" s="8">
        <v>8</v>
      </c>
      <c r="U20" s="8" t="s">
        <v>217</v>
      </c>
      <c r="V20" s="8" t="e">
        <f>COUNTIF(※技術職員有資格者名簿!#REF!,127)</f>
        <v>#REF!</v>
      </c>
      <c r="W20" s="8" t="e">
        <f>COUNTIF(※技術職員有資格者名簿!#REF!,228)+COUNTIF(※技術職員有資格者名簿!#REF!,155)</f>
        <v>#REF!</v>
      </c>
      <c r="X20" s="8" t="e">
        <f>COUNTIF(※技術職員有資格者名簿!#REF!,141)+COUNTIF(※技術職員有資格者名簿!#REF!,142)+COUNTIF(※技術職員有資格者名簿!#REF!,144)+COUNTIF(※技術職員有資格者名簿!#REF!,256)+COUNTIF(※技術職員有資格者名簿!#REF!,258)+COUNTIF(※技術職員有資格者名簿!#REF!,62)+COUNTIF(※技術職員有資格者名簿!#REF!,63)+COUNTIF(※技術職員有資格者名簿!#REF!,64)</f>
        <v>#REF!</v>
      </c>
    </row>
    <row r="21" spans="1:24">
      <c r="A21" t="s">
        <v>89</v>
      </c>
      <c r="E21">
        <v>19</v>
      </c>
      <c r="F21" t="s">
        <v>257</v>
      </c>
      <c r="N21" s="8">
        <v>9</v>
      </c>
      <c r="O21" s="8" t="s">
        <v>218</v>
      </c>
      <c r="P21" s="8">
        <f>※技術職員有資格者名簿!AT2</f>
        <v>0</v>
      </c>
      <c r="Q21" s="8">
        <f>※技術職員有資格者名簿!AU2</f>
        <v>0</v>
      </c>
      <c r="R21" s="8">
        <f>※技術職員有資格者名簿!AV2</f>
        <v>0</v>
      </c>
      <c r="T21" s="8">
        <v>9</v>
      </c>
      <c r="U21" s="8" t="s">
        <v>218</v>
      </c>
      <c r="V21" s="8" t="e">
        <f>COUNTIF(※技術職員有資格者名簿!#REF!,129)</f>
        <v>#REF!</v>
      </c>
      <c r="W21" s="8" t="e">
        <f>COUNTIF(※技術職員有資格者名簿!#REF!,230)</f>
        <v>#REF!</v>
      </c>
      <c r="X21" s="8" t="e">
        <f>COUNTIF(※技術職員有資格者名簿!#REF!,146)+COUNTIF(※技術職員有資格者名簿!#REF!,147)+COUNTIF(※技術職員有資格者名簿!#REF!,148)+COUNTIF(※技術職員有資格者名簿!#REF!,152)+COUNTIF(※技術職員有資格者名簿!#REF!,153)+COUNTIF(※技術職員有資格者名簿!#REF!,154)+COUNTIF(※技術職員有資格者名簿!#REF!,265)+COUNTIF(※技術職員有資格者名簿!#REF!,174)+COUNTIF(※技術職員有資格者名簿!#REF!,274)+COUNTIF(※技術職員有資格者名簿!#REF!,175)+COUNTIF(※技術職員有資格者名簿!#REF!,275)+COUNTIF(※技術職員有資格者名簿!#REF!,176)+COUNTIF(※技術職員有資格者名簿!#REF!,276)+COUNTIF(※技術職員有資格者名簿!#REF!,170)+COUNTIF(※技術職員有資格者名簿!#REF!,270)+COUNTIF(※技術職員有資格者名簿!#REF!,62)+COUNTIF(※技術職員有資格者名簿!#REF!,63)+COUNTIF(※技術職員有資格者名簿!#REF!,64)</f>
        <v>#REF!</v>
      </c>
    </row>
    <row r="22" spans="1:24">
      <c r="A22" t="s">
        <v>90</v>
      </c>
      <c r="E22">
        <v>20</v>
      </c>
      <c r="F22" t="s">
        <v>258</v>
      </c>
      <c r="N22" s="8">
        <v>10</v>
      </c>
      <c r="O22" s="8" t="s">
        <v>352</v>
      </c>
      <c r="P22" s="8">
        <f>※技術職員有資格者名簿!AW2</f>
        <v>0</v>
      </c>
      <c r="Q22" s="8">
        <f>※技術職員有資格者名簿!AX2</f>
        <v>0</v>
      </c>
      <c r="R22" s="8">
        <f>※技術職員有資格者名簿!AY2</f>
        <v>0</v>
      </c>
      <c r="T22" s="8">
        <v>10</v>
      </c>
      <c r="U22" s="8" t="s">
        <v>352</v>
      </c>
      <c r="V22" s="8" t="e">
        <f>COUNTIF(※技術職員有資格者名簿!#REF!,120)+COUNTIF(※技術職員有資格者名簿!#REF!,137)</f>
        <v>#REF!</v>
      </c>
      <c r="W22" s="8" t="e">
        <f>COUNTIF(※技術職員有資格者名簿!#REF!,222)+COUNTIF(※技術職員有資格者名簿!#REF!,223)+COUNTIF(※技術職員有資格者名簿!#REF!,238)</f>
        <v>#REF!</v>
      </c>
      <c r="X22" s="8" t="e">
        <f>COUNTIF(※技術職員有資格者名簿!#REF!,177)+COUNTIF(※技術職員有資格者名簿!#REF!,277)+COUNTIF(※技術職員有資格者名簿!#REF!,178)+COUNTIF(※技術職員有資格者名簿!#REF!,278)+COUNTIF(※技術職員有資格者名簿!#REF!,179)+COUNTIF(※技術職員有資格者名簿!#REF!,279)+COUNTIF(※技術職員有資格者名簿!#REF!,64)</f>
        <v>#REF!</v>
      </c>
    </row>
    <row r="23" spans="1:24">
      <c r="A23" t="s">
        <v>91</v>
      </c>
      <c r="E23">
        <v>21</v>
      </c>
      <c r="F23" t="s">
        <v>259</v>
      </c>
      <c r="N23" s="8">
        <v>11</v>
      </c>
      <c r="O23" s="8" t="s">
        <v>297</v>
      </c>
      <c r="P23" s="8">
        <f>※技術職員有資格者名簿!AZ2</f>
        <v>0</v>
      </c>
      <c r="Q23" s="8">
        <f>※技術職員有資格者名簿!BA2</f>
        <v>0</v>
      </c>
      <c r="R23" s="8">
        <f>※技術職員有資格者名簿!BB2</f>
        <v>0</v>
      </c>
      <c r="T23" s="8">
        <v>11</v>
      </c>
      <c r="U23" s="8" t="s">
        <v>297</v>
      </c>
      <c r="V23" s="8" t="e">
        <f>COUNTIF(※技術職員有資格者名簿!#REF!,113)+COUNTIF(※技術職員有資格者名簿!#REF!,120)+COUNTIF(※技術職員有資格者名簿!#REF!,137)</f>
        <v>#REF!</v>
      </c>
      <c r="W23" s="8" t="e">
        <f>COUNTIF(※技術職員有資格者名簿!#REF!,214)+COUNTIF(※技術職員有資格者名簿!#REF!,222)</f>
        <v>#REF!</v>
      </c>
      <c r="X23" s="8" t="e">
        <f>COUNTIF(※技術職員有資格者名簿!#REF!,142)+COUNTIF(※技術職員有資格者名簿!#REF!,181)+COUNTIF(※技術職員有資格者名簿!#REF!,281)+COUNTIF(※技術職員有資格者名簿!#REF!,64)</f>
        <v>#REF!</v>
      </c>
    </row>
    <row r="24" spans="1:24">
      <c r="A24" t="s">
        <v>92</v>
      </c>
      <c r="E24">
        <v>22</v>
      </c>
      <c r="F24" t="s">
        <v>260</v>
      </c>
      <c r="N24" s="8">
        <v>12</v>
      </c>
      <c r="O24" s="8" t="s">
        <v>298</v>
      </c>
      <c r="P24" s="8">
        <f>※技術職員有資格者名簿!BC2</f>
        <v>0</v>
      </c>
      <c r="Q24" s="8">
        <f>※技術職員有資格者名簿!BD2</f>
        <v>0</v>
      </c>
      <c r="R24" s="8">
        <f>※技術職員有資格者名簿!BE2</f>
        <v>0</v>
      </c>
      <c r="T24" s="8">
        <v>12</v>
      </c>
      <c r="U24" s="8" t="s">
        <v>298</v>
      </c>
      <c r="V24" s="8" t="e">
        <f>COUNTIF(※技術職員有資格者名簿!#REF!,120)</f>
        <v>#REF!</v>
      </c>
      <c r="W24" s="8" t="e">
        <f>COUNTIF(※技術職員有資格者名簿!#REF!,222)</f>
        <v>#REF!</v>
      </c>
      <c r="X24" s="8" t="e">
        <f>COUNTIF(※技術職員有資格者名簿!#REF!,182)+COUNTIF(※技術職員有資格者名簿!#REF!,282)+COUNTIF(※技術職員有資格者名簿!#REF!,164)</f>
        <v>#REF!</v>
      </c>
    </row>
    <row r="25" spans="1:24">
      <c r="A25" t="s">
        <v>93</v>
      </c>
      <c r="E25">
        <v>23</v>
      </c>
      <c r="F25" t="s">
        <v>261</v>
      </c>
      <c r="N25" s="8">
        <v>13</v>
      </c>
      <c r="O25" s="8" t="s">
        <v>299</v>
      </c>
      <c r="P25" s="8">
        <f>※技術職員有資格者名簿!BF2</f>
        <v>0</v>
      </c>
      <c r="Q25" s="8">
        <f>※技術職員有資格者名簿!BG2</f>
        <v>0</v>
      </c>
      <c r="R25" s="8">
        <f>※技術職員有資格者名簿!BH2</f>
        <v>0</v>
      </c>
      <c r="T25" s="8">
        <v>13</v>
      </c>
      <c r="U25" s="8" t="s">
        <v>299</v>
      </c>
      <c r="V25" s="8" t="e">
        <f>COUNTIF(※技術職員有資格者名簿!#REF!,111)+COUNTIF(※技術職員有資格者名簿!#REF!,113)</f>
        <v>#REF!</v>
      </c>
      <c r="W25" s="8" t="e">
        <f>COUNTIF(※技術職員有資格者名簿!#REF!,212)+COUNTIF(※技術職員有資格者名簿!#REF!,214)</f>
        <v>#REF!</v>
      </c>
      <c r="X25" s="8" t="e">
        <f>COUNTIF(※技術職員有資格者名簿!#REF!,141)+COUNTIF(※技術職員有資格者名簿!#REF!,142)+COUNTIF(※技術職員有資格者名簿!#REF!,64)</f>
        <v>#REF!</v>
      </c>
    </row>
    <row r="26" spans="1:24">
      <c r="A26" t="s">
        <v>94</v>
      </c>
      <c r="E26">
        <v>24</v>
      </c>
      <c r="F26" t="s">
        <v>280</v>
      </c>
      <c r="N26" s="8">
        <v>14</v>
      </c>
      <c r="O26" s="8" t="s">
        <v>314</v>
      </c>
      <c r="P26" s="8">
        <f>※技術職員有資格者名簿!BI2</f>
        <v>0</v>
      </c>
      <c r="Q26" s="8">
        <f>※技術職員有資格者名簿!BJ2</f>
        <v>0</v>
      </c>
      <c r="R26" s="8">
        <f>※技術職員有資格者名簿!BK2</f>
        <v>0</v>
      </c>
      <c r="T26" s="8">
        <v>14</v>
      </c>
      <c r="U26" s="8" t="s">
        <v>314</v>
      </c>
      <c r="V26" s="8" t="e">
        <f>COUNTIF(※技術職員有資格者名簿!#REF!,113)</f>
        <v>#REF!</v>
      </c>
      <c r="W26" s="8" t="e">
        <f>COUNTIF(※技術職員有資格者名簿!#REF!,214)</f>
        <v>#REF!</v>
      </c>
      <c r="X26" s="8" t="e">
        <f>COUNTIF(※技術職員有資格者名簿!#REF!,141)+COUNTIF(※技術職員有資格者名簿!#REF!,142)+COUNTIF(※技術職員有資格者名簿!#REF!,149)+COUNTIF(※技術職員有資格者名簿!#REF!,64)</f>
        <v>#REF!</v>
      </c>
    </row>
    <row r="27" spans="1:24">
      <c r="A27" t="s">
        <v>95</v>
      </c>
      <c r="E27">
        <v>25</v>
      </c>
      <c r="F27" t="s">
        <v>281</v>
      </c>
      <c r="N27" s="8">
        <v>15</v>
      </c>
      <c r="O27" s="8" t="s">
        <v>300</v>
      </c>
      <c r="P27" s="8">
        <f>※技術職員有資格者名簿!BL2</f>
        <v>0</v>
      </c>
      <c r="Q27" s="8">
        <f>※技術職員有資格者名簿!BM2</f>
        <v>0</v>
      </c>
      <c r="R27" s="8">
        <f>※技術職員有資格者名簿!BN2</f>
        <v>0</v>
      </c>
      <c r="T27" s="8">
        <v>15</v>
      </c>
      <c r="U27" s="8" t="s">
        <v>300</v>
      </c>
      <c r="V27" s="8" t="e">
        <f>COUNTIF(※技術職員有資格者名簿!#REF!,120)</f>
        <v>#REF!</v>
      </c>
      <c r="W27" s="8" t="e">
        <f>COUNTIF(※技術職員有資格者名簿!#REF!,223)</f>
        <v>#REF!</v>
      </c>
      <c r="X27" s="8" t="e">
        <f>COUNTIF(※技術職員有資格者名簿!#REF!,170)+COUNTIF(※技術職員有資格者名簿!#REF!,270)+COUNTIF(※技術職員有資格者名簿!#REF!,183)+COUNTIF(※技術職員有資格者名簿!#REF!,283)+COUNTIF(※技術職員有資格者名簿!#REF!,184)+COUNTIF(※技術職員有資格者名簿!#REF!,284)+COUNTIF(※技術職員有資格者名簿!#REF!,185)+COUNTIF(※技術職員有資格者名簿!#REF!,285)+COUNTIF(※技術職員有資格者名簿!#REF!,64)</f>
        <v>#REF!</v>
      </c>
    </row>
    <row r="28" spans="1:24">
      <c r="A28" t="s">
        <v>96</v>
      </c>
      <c r="E28">
        <v>26</v>
      </c>
      <c r="F28" t="s">
        <v>282</v>
      </c>
      <c r="N28" s="8">
        <v>16</v>
      </c>
      <c r="O28" s="8" t="s">
        <v>315</v>
      </c>
      <c r="P28" s="8">
        <f>※技術職員有資格者名簿!BO2</f>
        <v>0</v>
      </c>
      <c r="Q28" s="8">
        <f>※技術職員有資格者名簿!BP2</f>
        <v>0</v>
      </c>
      <c r="R28" s="8">
        <f>※技術職員有資格者名簿!BQ2</f>
        <v>0</v>
      </c>
      <c r="T28" s="8">
        <v>16</v>
      </c>
      <c r="U28" s="8" t="s">
        <v>315</v>
      </c>
      <c r="V28" s="8" t="e">
        <f>COUNTIF(※技術職員有資格者名簿!#REF!,120)</f>
        <v>#REF!</v>
      </c>
      <c r="W28" s="8" t="e">
        <f>COUNTIF(※技術職員有資格者名簿!#REF!,223)</f>
        <v>#REF!</v>
      </c>
      <c r="X28" s="8" t="e">
        <f>COUNTIF(※技術職員有資格者名簿!#REF!,187)+COUNTIF(※技術職員有資格者名簿!#REF!,287)+COUNTIF(※技術職員有資格者名簿!#REF!,64)</f>
        <v>#REF!</v>
      </c>
    </row>
    <row r="29" spans="1:24">
      <c r="A29" t="s">
        <v>97</v>
      </c>
      <c r="E29">
        <v>27</v>
      </c>
      <c r="F29" t="s">
        <v>283</v>
      </c>
      <c r="N29" s="8">
        <v>17</v>
      </c>
      <c r="O29" s="8" t="s">
        <v>301</v>
      </c>
      <c r="P29" s="8">
        <f>※技術職員有資格者名簿!BR2</f>
        <v>0</v>
      </c>
      <c r="Q29" s="8">
        <f>※技術職員有資格者名簿!BS2</f>
        <v>0</v>
      </c>
      <c r="R29" s="8">
        <f>※技術職員有資格者名簿!BT2</f>
        <v>0</v>
      </c>
      <c r="T29" s="8">
        <v>17</v>
      </c>
      <c r="U29" s="8" t="s">
        <v>301</v>
      </c>
      <c r="V29" s="8" t="e">
        <f>COUNTIF(※技術職員有資格者名簿!#REF!,113)+COUNTIF(※技術職員有資格者名簿!#REF!,120)</f>
        <v>#REF!</v>
      </c>
      <c r="W29" s="8" t="e">
        <f>COUNTIF(※技術職員有資格者名簿!#REF!,215)+COUNTIF(※技術職員有資格者名簿!#REF!,223)</f>
        <v>#REF!</v>
      </c>
      <c r="X29" s="8" t="e">
        <f>COUNTIF(※技術職員有資格者名簿!#REF!,188)+COUNTIF(※技術職員有資格者名簿!#REF!,288)+COUNTIF(※技術職員有資格者名簿!#REF!,189)+COUNTIF(※技術職員有資格者名簿!#REF!,289)+COUNTIF(※技術職員有資格者名簿!#REF!,190)+COUNTIF(※技術職員有資格者名簿!#REF!,290)+COUNTIF(※技術職員有資格者名簿!#REF!,191)+COUNTIF(※技術職員有資格者名簿!#REF!,291)+COUNTIF(※技術職員有資格者名簿!#REF!,167)+COUNTIF(※技術職員有資格者名簿!#REF!,64)</f>
        <v>#REF!</v>
      </c>
    </row>
    <row r="30" spans="1:24">
      <c r="A30" t="s">
        <v>98</v>
      </c>
      <c r="E30">
        <v>28</v>
      </c>
      <c r="F30" t="s">
        <v>284</v>
      </c>
      <c r="N30" s="8">
        <v>18</v>
      </c>
      <c r="O30" s="8" t="s">
        <v>302</v>
      </c>
      <c r="P30" s="8">
        <f>※技術職員有資格者名簿!BU2</f>
        <v>0</v>
      </c>
      <c r="Q30" s="8">
        <f>※技術職員有資格者名簿!BV2</f>
        <v>0</v>
      </c>
      <c r="R30" s="8">
        <f>※技術職員有資格者名簿!BW2</f>
        <v>0</v>
      </c>
      <c r="T30" s="8">
        <v>18</v>
      </c>
      <c r="U30" s="8" t="s">
        <v>302</v>
      </c>
      <c r="V30" s="8" t="e">
        <f>COUNTIF(※技術職員有資格者名簿!#REF!,120)</f>
        <v>#REF!</v>
      </c>
      <c r="W30" s="8" t="e">
        <f>COUNTIF(※技術職員有資格者名簿!#REF!,223)</f>
        <v>#REF!</v>
      </c>
      <c r="X30" s="8" t="e">
        <f>COUNTIF(※技術職員有資格者名簿!#REF!,197)+COUNTIF(※技術職員有資格者名簿!#REF!,297)+COUNTIF(※技術職員有資格者名簿!#REF!,64)</f>
        <v>#REF!</v>
      </c>
    </row>
    <row r="31" spans="1:24">
      <c r="E31">
        <v>29</v>
      </c>
      <c r="F31" t="s">
        <v>285</v>
      </c>
      <c r="N31" s="8">
        <v>19</v>
      </c>
      <c r="O31" s="8" t="s">
        <v>303</v>
      </c>
      <c r="P31" s="8">
        <f>※技術職員有資格者名簿!BX2</f>
        <v>0</v>
      </c>
      <c r="Q31" s="8">
        <f>※技術職員有資格者名簿!BY2</f>
        <v>0</v>
      </c>
      <c r="R31" s="8">
        <f>※技術職員有資格者名簿!BZ2</f>
        <v>0</v>
      </c>
      <c r="T31" s="8">
        <v>19</v>
      </c>
      <c r="U31" s="8" t="s">
        <v>303</v>
      </c>
      <c r="V31" s="8" t="e">
        <f>COUNTIF(※技術職員有資格者名簿!#REF!,120)+COUNTIF(※技術職員有資格者名簿!#REF!,137)</f>
        <v>#REF!</v>
      </c>
      <c r="W31" s="8" t="e">
        <f>COUNTIF(※技術職員有資格者名簿!#REF!,223)+COUNTIF(※技術職員有資格者名簿!#REF!,238)</f>
        <v>#REF!</v>
      </c>
      <c r="X31" s="8" t="e">
        <f>COUNTIF(※技術職員有資格者名簿!#REF!,192)+COUNTIF(※技術職員有資格者名簿!#REF!,292)+COUNTIF(※技術職員有資格者名簿!#REF!,193)+COUNTIF(※技術職員有資格者名簿!#REF!,293)+COUNTIF(※技術職員有資格者名簿!#REF!,64)</f>
        <v>#REF!</v>
      </c>
    </row>
    <row r="32" spans="1:24">
      <c r="E32">
        <v>30</v>
      </c>
      <c r="F32" t="s">
        <v>279</v>
      </c>
      <c r="N32" s="8">
        <v>20</v>
      </c>
      <c r="O32" s="8" t="s">
        <v>304</v>
      </c>
      <c r="P32" s="8">
        <f>※技術職員有資格者名簿!CA2</f>
        <v>0</v>
      </c>
      <c r="Q32" s="8">
        <f>※技術職員有資格者名簿!CB2</f>
        <v>0</v>
      </c>
      <c r="R32" s="8">
        <f>※技術職員有資格者名簿!CC2</f>
        <v>0</v>
      </c>
      <c r="T32" s="8">
        <v>20</v>
      </c>
      <c r="U32" s="8" t="s">
        <v>304</v>
      </c>
      <c r="V32" s="8">
        <v>0</v>
      </c>
      <c r="W32" s="8">
        <v>0</v>
      </c>
      <c r="X32" s="8" t="e">
        <f>COUNTIF(※技術職員有資格者名簿!#REF!,145)+COUNTIF(※技術職員有資格者名簿!#REF!,146)</f>
        <v>#REF!</v>
      </c>
    </row>
    <row r="33" spans="5:24">
      <c r="E33">
        <v>31</v>
      </c>
      <c r="F33" t="s">
        <v>278</v>
      </c>
      <c r="N33" s="8">
        <v>21</v>
      </c>
      <c r="O33" s="8" t="s">
        <v>305</v>
      </c>
      <c r="P33" s="8">
        <f>※技術職員有資格者名簿!CD2</f>
        <v>0</v>
      </c>
      <c r="Q33" s="8">
        <f>※技術職員有資格者名簿!CE2</f>
        <v>0</v>
      </c>
      <c r="R33" s="8">
        <f>※技術職員有資格者名簿!CF2</f>
        <v>0</v>
      </c>
      <c r="T33" s="8">
        <v>21</v>
      </c>
      <c r="U33" s="8" t="s">
        <v>305</v>
      </c>
      <c r="V33" s="8" t="e">
        <f>COUNTIF(※技術職員有資格者名簿!#REF!,120)</f>
        <v>#REF!</v>
      </c>
      <c r="W33" s="8" t="e">
        <f>COUNTIF(※技術職員有資格者名簿!#REF!,223)</f>
        <v>#REF!</v>
      </c>
      <c r="X33" s="8" t="e">
        <f>COUNTIF(※技術職員有資格者名簿!#REF!,194)+COUNTIF(※技術職員有資格者名簿!#REF!,294)+COUNTIF(※技術職員有資格者名簿!#REF!,64)</f>
        <v>#REF!</v>
      </c>
    </row>
    <row r="34" spans="5:24">
      <c r="E34">
        <v>32</v>
      </c>
      <c r="F34" t="s">
        <v>277</v>
      </c>
      <c r="N34" s="8">
        <v>22</v>
      </c>
      <c r="O34" s="8" t="s">
        <v>306</v>
      </c>
      <c r="P34" s="8">
        <f>※技術職員有資格者名簿!CG2</f>
        <v>0</v>
      </c>
      <c r="Q34" s="8">
        <f>※技術職員有資格者名簿!CH2</f>
        <v>0</v>
      </c>
      <c r="R34" s="8">
        <f>※技術職員有資格者名簿!CI2</f>
        <v>0</v>
      </c>
      <c r="T34" s="8">
        <v>22</v>
      </c>
      <c r="U34" s="8" t="s">
        <v>306</v>
      </c>
      <c r="V34" s="8" t="e">
        <f>COUNTIF(※技術職員有資格者名簿!#REF!,131)</f>
        <v>#REF!</v>
      </c>
      <c r="W34" s="8" t="e">
        <f>COUNTIF(※技術職員有資格者名簿!#REF!,232)</f>
        <v>#REF!</v>
      </c>
      <c r="X34" s="8" t="e">
        <f>COUNTIF(※技術職員有資格者名簿!#REF!,144)+COUNTIF(※技術職員有資格者名簿!#REF!,259)+COUNTIF(※技術職員有資格者名簿!#REF!,64)</f>
        <v>#REF!</v>
      </c>
    </row>
    <row r="35" spans="5:24">
      <c r="E35">
        <v>33</v>
      </c>
      <c r="F35" t="s">
        <v>276</v>
      </c>
      <c r="N35" s="8">
        <v>23</v>
      </c>
      <c r="O35" s="8" t="s">
        <v>307</v>
      </c>
      <c r="P35" s="8">
        <f>※技術職員有資格者名簿!CJ2</f>
        <v>0</v>
      </c>
      <c r="Q35" s="8">
        <f>※技術職員有資格者名簿!CK2</f>
        <v>0</v>
      </c>
      <c r="R35" s="8">
        <f>※技術職員有資格者名簿!CL2</f>
        <v>0</v>
      </c>
      <c r="T35" s="8">
        <v>23</v>
      </c>
      <c r="U35" s="8" t="s">
        <v>307</v>
      </c>
      <c r="V35" s="8" t="e">
        <f>COUNTIF(※技術職員有資格者名簿!#REF!,133)</f>
        <v>#REF!</v>
      </c>
      <c r="W35" s="8" t="e">
        <f>COUNTIF(※技術職員有資格者名簿!#REF!,234)</f>
        <v>#REF!</v>
      </c>
      <c r="X35" s="8" t="e">
        <f>COUNTIF(※技術職員有資格者名簿!#REF!,141)+COUNTIF(※技術職員有資格者名簿!#REF!,142)+COUNTIF(※技術職員有資格者名簿!#REF!,150)+COUNTIF(※技術職員有資格者名簿!#REF!,151)+COUNTIF(※技術職員有資格者名簿!#REF!,196)+COUNTIF(※技術職員有資格者名簿!#REF!,296)+COUNTIF(※技術職員有資格者名簿!#REF!,64)</f>
        <v>#REF!</v>
      </c>
    </row>
    <row r="36" spans="5:24">
      <c r="E36">
        <v>34</v>
      </c>
      <c r="F36" t="s">
        <v>275</v>
      </c>
      <c r="N36" s="8">
        <v>24</v>
      </c>
      <c r="O36" s="8" t="s">
        <v>308</v>
      </c>
      <c r="P36" s="8">
        <f>※技術職員有資格者名簿!CM2</f>
        <v>0</v>
      </c>
      <c r="Q36" s="8">
        <f>※技術職員有資格者名簿!CN2</f>
        <v>0</v>
      </c>
      <c r="R36" s="8">
        <f>※技術職員有資格者名簿!CO2</f>
        <v>0</v>
      </c>
      <c r="T36" s="8">
        <v>24</v>
      </c>
      <c r="U36" s="8" t="s">
        <v>308</v>
      </c>
      <c r="V36" s="8">
        <v>0</v>
      </c>
      <c r="W36" s="8">
        <v>0</v>
      </c>
      <c r="X36" s="8" t="e">
        <f>COUNTIF(※技術職員有資格者名簿!#REF!,148)+COUNTIF(※技術職員有資格者名簿!#REF!,198)+COUNTIF(※技術職員有資格者名簿!#REF!,298)+COUNTIF(※技術職員有資格者名簿!#REF!,61)</f>
        <v>#REF!</v>
      </c>
    </row>
    <row r="37" spans="5:24">
      <c r="E37">
        <v>35</v>
      </c>
      <c r="F37" t="s">
        <v>274</v>
      </c>
      <c r="N37" s="8">
        <v>25</v>
      </c>
      <c r="O37" s="8" t="s">
        <v>309</v>
      </c>
      <c r="P37" s="8">
        <f>※技術職員有資格者名簿!CP2</f>
        <v>0</v>
      </c>
      <c r="Q37" s="8">
        <f>※技術職員有資格者名簿!CQ2</f>
        <v>0</v>
      </c>
      <c r="R37" s="8">
        <f>※技術職員有資格者名簿!CR2</f>
        <v>0</v>
      </c>
      <c r="T37" s="8">
        <v>25</v>
      </c>
      <c r="U37" s="8" t="s">
        <v>309</v>
      </c>
      <c r="V37" s="8" t="e">
        <f>COUNTIF(※技術職員有資格者名簿!#REF!,120)</f>
        <v>#REF!</v>
      </c>
      <c r="W37" s="8" t="e">
        <f>COUNTIF(※技術職員有資格者名簿!#REF!,223)</f>
        <v>#REF!</v>
      </c>
      <c r="X37" s="8" t="e">
        <f>COUNTIF(※技術職員有資格者名簿!#REF!,195)+COUNTIF(※技術職員有資格者名簿!#REF!,295)+COUNTIF(※技術職員有資格者名簿!#REF!,64)</f>
        <v>#REF!</v>
      </c>
    </row>
    <row r="38" spans="5:24">
      <c r="E38">
        <v>36</v>
      </c>
      <c r="F38" t="s">
        <v>273</v>
      </c>
      <c r="N38" s="8">
        <v>26</v>
      </c>
      <c r="O38" s="8" t="s">
        <v>310</v>
      </c>
      <c r="P38" s="8">
        <f>※技術職員有資格者名簿!CS2</f>
        <v>0</v>
      </c>
      <c r="Q38" s="8">
        <f>※技術職員有資格者名簿!CT2</f>
        <v>0</v>
      </c>
      <c r="R38" s="8">
        <f>※技術職員有資格者名簿!CU2</f>
        <v>0</v>
      </c>
      <c r="T38" s="8">
        <v>26</v>
      </c>
      <c r="U38" s="8" t="s">
        <v>310</v>
      </c>
      <c r="V38" s="8" t="e">
        <f>COUNTIF(※技術職員有資格者名簿!#REF!,113)</f>
        <v>#REF!</v>
      </c>
      <c r="W38" s="8" t="e">
        <f>COUNTIF(※技術職員有資格者名簿!#REF!,214)</f>
        <v>#REF!</v>
      </c>
      <c r="X38" s="8" t="e">
        <f>COUNTIF(※技術職員有資格者名簿!#REF!,147)+COUNTIF(※技術職員有資格者名簿!#REF!,148)+COUNTIF(※技術職員有資格者名簿!#REF!,153)+COUNTIF(※技術職員有資格者名簿!#REF!,154)</f>
        <v>#REF!</v>
      </c>
    </row>
    <row r="39" spans="5:24">
      <c r="E39">
        <v>37</v>
      </c>
      <c r="F39" t="s">
        <v>272</v>
      </c>
      <c r="N39" s="8">
        <v>27</v>
      </c>
      <c r="O39" s="8" t="s">
        <v>311</v>
      </c>
      <c r="P39" s="8">
        <f>※技術職員有資格者名簿!CV2</f>
        <v>0</v>
      </c>
      <c r="Q39" s="8">
        <f>※技術職員有資格者名簿!CW2</f>
        <v>0</v>
      </c>
      <c r="R39" s="8">
        <f>※技術職員有資格者名簿!CX2</f>
        <v>0</v>
      </c>
      <c r="T39" s="8">
        <v>27</v>
      </c>
      <c r="U39" s="8" t="s">
        <v>311</v>
      </c>
      <c r="V39" s="8">
        <v>0</v>
      </c>
      <c r="W39" s="8">
        <v>0</v>
      </c>
      <c r="X39" s="8" t="e">
        <f>COUNTIF(※技術職員有資格者名簿!#REF!,168)+COUNTIF(※技術職員有資格者名簿!#REF!,169)+COUNTIF(※技術職員有資格者名簿!#REF!,64)</f>
        <v>#REF!</v>
      </c>
    </row>
    <row r="40" spans="5:24">
      <c r="E40">
        <v>38</v>
      </c>
      <c r="F40" t="s">
        <v>271</v>
      </c>
      <c r="N40" s="8">
        <v>28</v>
      </c>
      <c r="O40" s="8" t="s">
        <v>312</v>
      </c>
      <c r="P40" s="8">
        <f>※技術職員有資格者名簿!CY2</f>
        <v>0</v>
      </c>
      <c r="Q40" s="8">
        <f>※技術職員有資格者名簿!CZ2</f>
        <v>0</v>
      </c>
      <c r="R40" s="8">
        <f>※技術職員有資格者名簿!DA2</f>
        <v>0</v>
      </c>
      <c r="T40" s="8">
        <v>28</v>
      </c>
      <c r="U40" s="8" t="s">
        <v>312</v>
      </c>
      <c r="V40" s="8">
        <v>0</v>
      </c>
      <c r="W40" s="8">
        <v>0</v>
      </c>
      <c r="X40" s="8" t="e">
        <f>COUNTIF(※技術職員有資格者名簿!#REF!,154)</f>
        <v>#REF!</v>
      </c>
    </row>
    <row r="41" spans="5:24">
      <c r="E41">
        <v>39</v>
      </c>
      <c r="F41" t="s">
        <v>270</v>
      </c>
      <c r="N41" s="8">
        <v>29</v>
      </c>
      <c r="O41" s="8" t="s">
        <v>313</v>
      </c>
      <c r="P41" s="8">
        <f>※技術職員有資格者名簿!DB2</f>
        <v>0</v>
      </c>
      <c r="Q41" s="8">
        <f>※技術職員有資格者名簿!DC2</f>
        <v>0</v>
      </c>
      <c r="R41" s="8">
        <f>※技術職員有資格者名簿!DD2</f>
        <v>0</v>
      </c>
      <c r="T41" s="8">
        <v>29</v>
      </c>
      <c r="U41" s="8" t="s">
        <v>313</v>
      </c>
      <c r="V41" s="8" t="e">
        <f>COUNTIF(※技術職員有資格者名簿!#REF!,113)+COUNTIF(※技術職員有資格者名簿!#REF!,120)</f>
        <v>#REF!</v>
      </c>
      <c r="W41" s="8" t="e">
        <f>COUNTIF(※技術職員有資格者名簿!#REF!,214)+COUNTIF(※技術職員有資格者名簿!#REF!,221)+COUNTIF(※技術職員有資格者名簿!#REF!,222)</f>
        <v>#REF!</v>
      </c>
      <c r="X41" s="8" t="e">
        <f>COUNTIF(※技術職員有資格者名簿!#REF!,141)+COUNTIF(※技術職員有資格者名簿!#REF!,142)+COUNTIF(※技術職員有資格者名簿!#REF!,157)+COUNTIF(※技術職員有資格者名簿!#REF!,257)+COUNTIF(※技術職員有資格者名簿!#REF!,60)</f>
        <v>#REF!</v>
      </c>
    </row>
    <row r="42" spans="5:24">
      <c r="E42">
        <v>40</v>
      </c>
      <c r="F42" t="s">
        <v>269</v>
      </c>
    </row>
    <row r="43" spans="5:24">
      <c r="E43">
        <v>41</v>
      </c>
      <c r="F43" t="s">
        <v>268</v>
      </c>
    </row>
    <row r="44" spans="5:24">
      <c r="E44">
        <v>42</v>
      </c>
      <c r="F44" t="s">
        <v>267</v>
      </c>
    </row>
    <row r="45" spans="5:24">
      <c r="E45">
        <v>43</v>
      </c>
      <c r="F45" t="s">
        <v>266</v>
      </c>
    </row>
    <row r="46" spans="5:24">
      <c r="E46">
        <v>44</v>
      </c>
      <c r="F46" t="s">
        <v>265</v>
      </c>
    </row>
    <row r="47" spans="5:24">
      <c r="E47">
        <v>45</v>
      </c>
      <c r="F47" t="s">
        <v>264</v>
      </c>
    </row>
    <row r="48" spans="5:24">
      <c r="E48">
        <v>46</v>
      </c>
      <c r="F48" t="s">
        <v>263</v>
      </c>
    </row>
    <row r="49" spans="5:6">
      <c r="E49">
        <v>47</v>
      </c>
      <c r="F49" t="s">
        <v>262</v>
      </c>
    </row>
  </sheetData>
  <mergeCells count="2">
    <mergeCell ref="N12:O12"/>
    <mergeCell ref="T12:U12"/>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DD48"/>
  <sheetViews>
    <sheetView showGridLines="0" view="pageBreakPreview" zoomScale="50" zoomScaleNormal="80" zoomScaleSheetLayoutView="50" workbookViewId="0">
      <selection activeCell="C11" sqref="C11"/>
    </sheetView>
  </sheetViews>
  <sheetFormatPr defaultRowHeight="23.25" customHeight="1"/>
  <cols>
    <col min="1" max="1" width="4.625" style="25" bestFit="1" customWidth="1"/>
    <col min="2" max="2" width="17.25" style="124" customWidth="1"/>
    <col min="3" max="3" width="7.125" style="87" customWidth="1"/>
    <col min="4" max="4" width="8.625" style="118" customWidth="1"/>
    <col min="5" max="5" width="29.625" style="76" customWidth="1"/>
    <col min="6" max="6" width="7.125" style="59" customWidth="1"/>
    <col min="7" max="7" width="8.625" style="118" customWidth="1"/>
    <col min="8" max="8" width="29.625" style="76" customWidth="1"/>
    <col min="9" max="9" width="7.125" style="59" customWidth="1"/>
    <col min="10" max="10" width="8.625" style="118" customWidth="1"/>
    <col min="11" max="11" width="29.625" style="76" customWidth="1"/>
    <col min="12" max="12" width="7.125" style="59" customWidth="1"/>
    <col min="13" max="13" width="8.625" style="118" customWidth="1"/>
    <col min="14" max="14" width="29.625" style="76" customWidth="1"/>
    <col min="15" max="15" width="7.125" style="59" customWidth="1"/>
    <col min="16" max="16" width="8.625" style="118" customWidth="1"/>
    <col min="17" max="17" width="29.625" style="76" customWidth="1"/>
    <col min="18" max="18" width="7.125" style="59" customWidth="1"/>
    <col min="19" max="19" width="8.625" style="118" customWidth="1"/>
    <col min="20" max="20" width="29.625" style="76" customWidth="1"/>
    <col min="21" max="21" width="9" style="3"/>
    <col min="22" max="108" width="5.625" style="3" customWidth="1"/>
    <col min="109" max="16384" width="9" style="3"/>
  </cols>
  <sheetData>
    <row r="1" spans="1:108" ht="31.5" customHeight="1" thickBot="1">
      <c r="A1" s="120"/>
      <c r="B1" s="123"/>
      <c r="C1" s="115"/>
      <c r="D1" s="117"/>
      <c r="E1" s="113"/>
      <c r="F1" s="114"/>
      <c r="G1" s="119"/>
      <c r="H1" s="113"/>
      <c r="I1" s="114"/>
      <c r="J1" s="119"/>
      <c r="K1" s="113"/>
      <c r="L1" s="114"/>
      <c r="M1" s="441" t="s">
        <v>58</v>
      </c>
      <c r="N1" s="441"/>
      <c r="O1" s="442"/>
      <c r="P1" s="442"/>
      <c r="Q1" s="442"/>
      <c r="R1" s="442"/>
      <c r="S1" s="442"/>
      <c r="T1" s="442"/>
      <c r="AF1" s="74"/>
      <c r="BZ1" s="3" t="s">
        <v>383</v>
      </c>
    </row>
    <row r="2" spans="1:108" s="133" customFormat="1" ht="42.75" customHeight="1" thickBot="1">
      <c r="A2" s="435" t="s">
        <v>652</v>
      </c>
      <c r="B2" s="436"/>
      <c r="C2" s="436"/>
      <c r="D2" s="436"/>
      <c r="E2" s="436"/>
      <c r="F2" s="436"/>
      <c r="G2" s="436"/>
      <c r="H2" s="436"/>
      <c r="I2" s="436"/>
      <c r="J2" s="436"/>
      <c r="K2" s="436"/>
      <c r="L2" s="436"/>
      <c r="M2" s="436"/>
      <c r="N2" s="436"/>
      <c r="O2" s="436"/>
      <c r="P2" s="436"/>
      <c r="Q2" s="436"/>
      <c r="R2" s="436"/>
      <c r="S2" s="436"/>
      <c r="T2" s="436"/>
      <c r="V2" s="134">
        <f t="shared" ref="V2:BA2" si="0">SUM(V11:V47)</f>
        <v>0</v>
      </c>
      <c r="W2" s="135">
        <f t="shared" si="0"/>
        <v>0</v>
      </c>
      <c r="X2" s="136">
        <f t="shared" si="0"/>
        <v>0</v>
      </c>
      <c r="Y2" s="134">
        <f t="shared" si="0"/>
        <v>0</v>
      </c>
      <c r="Z2" s="135">
        <f t="shared" si="0"/>
        <v>0</v>
      </c>
      <c r="AA2" s="136">
        <f t="shared" si="0"/>
        <v>0</v>
      </c>
      <c r="AB2" s="134">
        <f t="shared" si="0"/>
        <v>0</v>
      </c>
      <c r="AC2" s="135">
        <f t="shared" si="0"/>
        <v>0</v>
      </c>
      <c r="AD2" s="136">
        <f t="shared" si="0"/>
        <v>0</v>
      </c>
      <c r="AE2" s="134">
        <f t="shared" si="0"/>
        <v>0</v>
      </c>
      <c r="AF2" s="135">
        <f t="shared" si="0"/>
        <v>0</v>
      </c>
      <c r="AG2" s="136">
        <f t="shared" si="0"/>
        <v>0</v>
      </c>
      <c r="AH2" s="134">
        <f t="shared" si="0"/>
        <v>0</v>
      </c>
      <c r="AI2" s="135">
        <f t="shared" si="0"/>
        <v>0</v>
      </c>
      <c r="AJ2" s="136">
        <f t="shared" si="0"/>
        <v>0</v>
      </c>
      <c r="AK2" s="134">
        <f t="shared" si="0"/>
        <v>0</v>
      </c>
      <c r="AL2" s="135">
        <f t="shared" si="0"/>
        <v>0</v>
      </c>
      <c r="AM2" s="136">
        <f t="shared" si="0"/>
        <v>0</v>
      </c>
      <c r="AN2" s="134">
        <f t="shared" si="0"/>
        <v>0</v>
      </c>
      <c r="AO2" s="135">
        <f t="shared" si="0"/>
        <v>0</v>
      </c>
      <c r="AP2" s="136">
        <f t="shared" si="0"/>
        <v>0</v>
      </c>
      <c r="AQ2" s="134">
        <f t="shared" si="0"/>
        <v>0</v>
      </c>
      <c r="AR2" s="135">
        <f t="shared" si="0"/>
        <v>0</v>
      </c>
      <c r="AS2" s="136">
        <f t="shared" si="0"/>
        <v>0</v>
      </c>
      <c r="AT2" s="134">
        <f t="shared" si="0"/>
        <v>0</v>
      </c>
      <c r="AU2" s="135">
        <f t="shared" si="0"/>
        <v>0</v>
      </c>
      <c r="AV2" s="136">
        <f t="shared" si="0"/>
        <v>0</v>
      </c>
      <c r="AW2" s="134">
        <f t="shared" si="0"/>
        <v>0</v>
      </c>
      <c r="AX2" s="135">
        <f t="shared" si="0"/>
        <v>0</v>
      </c>
      <c r="AY2" s="136">
        <f t="shared" si="0"/>
        <v>0</v>
      </c>
      <c r="AZ2" s="134">
        <f t="shared" si="0"/>
        <v>0</v>
      </c>
      <c r="BA2" s="135">
        <f t="shared" si="0"/>
        <v>0</v>
      </c>
      <c r="BB2" s="136">
        <f t="shared" ref="BB2:CG2" si="1">SUM(BB11:BB47)</f>
        <v>0</v>
      </c>
      <c r="BC2" s="134">
        <f t="shared" si="1"/>
        <v>0</v>
      </c>
      <c r="BD2" s="135">
        <f t="shared" si="1"/>
        <v>0</v>
      </c>
      <c r="BE2" s="136">
        <f t="shared" si="1"/>
        <v>0</v>
      </c>
      <c r="BF2" s="134">
        <f t="shared" si="1"/>
        <v>0</v>
      </c>
      <c r="BG2" s="135">
        <f t="shared" si="1"/>
        <v>0</v>
      </c>
      <c r="BH2" s="136">
        <f t="shared" si="1"/>
        <v>0</v>
      </c>
      <c r="BI2" s="134">
        <f t="shared" si="1"/>
        <v>0</v>
      </c>
      <c r="BJ2" s="135">
        <f t="shared" si="1"/>
        <v>0</v>
      </c>
      <c r="BK2" s="136">
        <f t="shared" si="1"/>
        <v>0</v>
      </c>
      <c r="BL2" s="134">
        <f t="shared" si="1"/>
        <v>0</v>
      </c>
      <c r="BM2" s="135">
        <f t="shared" si="1"/>
        <v>0</v>
      </c>
      <c r="BN2" s="136">
        <f t="shared" si="1"/>
        <v>0</v>
      </c>
      <c r="BO2" s="134">
        <f t="shared" si="1"/>
        <v>0</v>
      </c>
      <c r="BP2" s="135">
        <f t="shared" si="1"/>
        <v>0</v>
      </c>
      <c r="BQ2" s="136">
        <f t="shared" si="1"/>
        <v>0</v>
      </c>
      <c r="BR2" s="134">
        <f t="shared" si="1"/>
        <v>0</v>
      </c>
      <c r="BS2" s="135">
        <f t="shared" si="1"/>
        <v>0</v>
      </c>
      <c r="BT2" s="136">
        <f t="shared" si="1"/>
        <v>0</v>
      </c>
      <c r="BU2" s="134">
        <f t="shared" si="1"/>
        <v>0</v>
      </c>
      <c r="BV2" s="135">
        <f t="shared" si="1"/>
        <v>0</v>
      </c>
      <c r="BW2" s="136">
        <f t="shared" si="1"/>
        <v>0</v>
      </c>
      <c r="BX2" s="134">
        <f t="shared" si="1"/>
        <v>0</v>
      </c>
      <c r="BY2" s="135">
        <f t="shared" si="1"/>
        <v>0</v>
      </c>
      <c r="BZ2" s="136">
        <f t="shared" si="1"/>
        <v>0</v>
      </c>
      <c r="CA2" s="134">
        <f t="shared" si="1"/>
        <v>0</v>
      </c>
      <c r="CB2" s="135">
        <f t="shared" si="1"/>
        <v>0</v>
      </c>
      <c r="CC2" s="136">
        <f t="shared" si="1"/>
        <v>0</v>
      </c>
      <c r="CD2" s="134">
        <f t="shared" si="1"/>
        <v>0</v>
      </c>
      <c r="CE2" s="135">
        <f t="shared" si="1"/>
        <v>0</v>
      </c>
      <c r="CF2" s="136">
        <f t="shared" si="1"/>
        <v>0</v>
      </c>
      <c r="CG2" s="134">
        <f t="shared" si="1"/>
        <v>0</v>
      </c>
      <c r="CH2" s="135">
        <f t="shared" ref="CH2:DD2" si="2">SUM(CH11:CH47)</f>
        <v>0</v>
      </c>
      <c r="CI2" s="136">
        <f t="shared" si="2"/>
        <v>0</v>
      </c>
      <c r="CJ2" s="134">
        <f t="shared" si="2"/>
        <v>0</v>
      </c>
      <c r="CK2" s="135">
        <f t="shared" si="2"/>
        <v>0</v>
      </c>
      <c r="CL2" s="136">
        <f t="shared" si="2"/>
        <v>0</v>
      </c>
      <c r="CM2" s="134">
        <f t="shared" si="2"/>
        <v>0</v>
      </c>
      <c r="CN2" s="135">
        <f t="shared" si="2"/>
        <v>0</v>
      </c>
      <c r="CO2" s="136">
        <f t="shared" si="2"/>
        <v>0</v>
      </c>
      <c r="CP2" s="134">
        <f t="shared" si="2"/>
        <v>0</v>
      </c>
      <c r="CQ2" s="135">
        <f t="shared" si="2"/>
        <v>0</v>
      </c>
      <c r="CR2" s="136">
        <f t="shared" si="2"/>
        <v>0</v>
      </c>
      <c r="CS2" s="134">
        <f t="shared" si="2"/>
        <v>0</v>
      </c>
      <c r="CT2" s="135">
        <f t="shared" si="2"/>
        <v>0</v>
      </c>
      <c r="CU2" s="136">
        <f t="shared" si="2"/>
        <v>0</v>
      </c>
      <c r="CV2" s="134">
        <f t="shared" si="2"/>
        <v>0</v>
      </c>
      <c r="CW2" s="135">
        <f t="shared" si="2"/>
        <v>0</v>
      </c>
      <c r="CX2" s="136">
        <f t="shared" si="2"/>
        <v>0</v>
      </c>
      <c r="CY2" s="134">
        <f t="shared" si="2"/>
        <v>0</v>
      </c>
      <c r="CZ2" s="135">
        <f t="shared" si="2"/>
        <v>0</v>
      </c>
      <c r="DA2" s="136">
        <f t="shared" si="2"/>
        <v>0</v>
      </c>
      <c r="DB2" s="134">
        <f t="shared" si="2"/>
        <v>0</v>
      </c>
      <c r="DC2" s="135">
        <f t="shared" si="2"/>
        <v>0</v>
      </c>
      <c r="DD2" s="136">
        <f t="shared" si="2"/>
        <v>0</v>
      </c>
    </row>
    <row r="3" spans="1:108" ht="23.25" customHeight="1">
      <c r="A3" s="434" t="s">
        <v>569</v>
      </c>
      <c r="B3" s="434"/>
      <c r="C3" s="434"/>
      <c r="D3" s="434"/>
      <c r="E3" s="434"/>
      <c r="F3" s="434"/>
      <c r="G3" s="434"/>
      <c r="H3" s="434"/>
      <c r="I3" s="434"/>
      <c r="J3" s="434"/>
      <c r="K3" s="434"/>
      <c r="L3" s="434"/>
      <c r="M3" s="434"/>
      <c r="N3" s="434"/>
      <c r="O3" s="434"/>
      <c r="P3" s="434"/>
      <c r="Q3" s="434"/>
      <c r="R3" s="434"/>
      <c r="S3" s="434"/>
      <c r="T3" s="434"/>
    </row>
    <row r="4" spans="1:108" ht="23.25" customHeight="1">
      <c r="A4" s="434" t="s">
        <v>637</v>
      </c>
      <c r="B4" s="434"/>
      <c r="C4" s="434"/>
      <c r="D4" s="434"/>
      <c r="E4" s="434"/>
      <c r="F4" s="434"/>
      <c r="G4" s="434"/>
      <c r="H4" s="434"/>
      <c r="I4" s="434"/>
      <c r="J4" s="434"/>
      <c r="K4" s="434"/>
      <c r="L4" s="434"/>
      <c r="M4" s="434"/>
      <c r="N4" s="434"/>
      <c r="O4" s="434"/>
      <c r="P4" s="434"/>
      <c r="Q4" s="434"/>
      <c r="R4" s="434"/>
      <c r="S4" s="434"/>
      <c r="T4" s="434"/>
    </row>
    <row r="5" spans="1:108" ht="23.25" customHeight="1">
      <c r="A5" s="426" t="s">
        <v>640</v>
      </c>
      <c r="B5" s="426"/>
      <c r="C5" s="426"/>
      <c r="D5" s="426"/>
      <c r="E5" s="426"/>
      <c r="F5" s="426"/>
      <c r="G5" s="426"/>
      <c r="H5" s="426"/>
      <c r="I5" s="426"/>
      <c r="J5" s="426"/>
      <c r="K5" s="426"/>
      <c r="L5" s="426"/>
      <c r="M5" s="426"/>
      <c r="N5" s="426"/>
      <c r="O5" s="426"/>
      <c r="P5" s="426"/>
      <c r="Q5" s="426"/>
      <c r="R5" s="426"/>
      <c r="S5" s="426"/>
      <c r="T5" s="426"/>
    </row>
    <row r="6" spans="1:108" ht="23.25" customHeight="1">
      <c r="A6" s="426" t="s">
        <v>563</v>
      </c>
      <c r="B6" s="426"/>
      <c r="C6" s="426"/>
      <c r="D6" s="426"/>
      <c r="E6" s="426"/>
      <c r="F6" s="426"/>
      <c r="G6" s="426"/>
      <c r="H6" s="426"/>
      <c r="I6" s="426"/>
      <c r="J6" s="426"/>
      <c r="K6" s="426"/>
      <c r="L6" s="426"/>
      <c r="M6" s="426"/>
      <c r="N6" s="426"/>
      <c r="O6" s="426"/>
      <c r="P6" s="426"/>
      <c r="Q6" s="426"/>
      <c r="R6" s="426"/>
      <c r="S6" s="426"/>
      <c r="T6" s="426"/>
    </row>
    <row r="7" spans="1:108" ht="15" customHeight="1" thickBot="1">
      <c r="A7" s="120"/>
      <c r="B7" s="123"/>
      <c r="C7" s="115"/>
      <c r="D7" s="117"/>
      <c r="E7" s="12"/>
      <c r="F7" s="114"/>
      <c r="G7" s="117"/>
      <c r="H7" s="12"/>
      <c r="I7" s="114"/>
      <c r="J7" s="117"/>
      <c r="K7" s="12"/>
      <c r="L7" s="114"/>
      <c r="M7" s="117"/>
      <c r="N7" s="12"/>
      <c r="O7" s="114"/>
      <c r="P7" s="117"/>
      <c r="Q7" s="12"/>
      <c r="R7" s="114"/>
      <c r="S7" s="117"/>
      <c r="T7" s="12"/>
    </row>
    <row r="8" spans="1:108" ht="23.25" customHeight="1" thickBot="1">
      <c r="A8" s="428" t="s">
        <v>23</v>
      </c>
      <c r="B8" s="429"/>
      <c r="C8" s="429"/>
      <c r="D8" s="429"/>
      <c r="E8" s="429"/>
      <c r="F8" s="429"/>
      <c r="G8" s="429"/>
      <c r="H8" s="429"/>
      <c r="I8" s="429"/>
      <c r="J8" s="429"/>
      <c r="K8" s="429"/>
      <c r="L8" s="429"/>
      <c r="M8" s="429"/>
      <c r="N8" s="429"/>
      <c r="O8" s="429"/>
      <c r="P8" s="429"/>
      <c r="Q8" s="429"/>
      <c r="R8" s="429"/>
      <c r="S8" s="429"/>
      <c r="T8" s="430"/>
      <c r="V8" s="420" t="s">
        <v>354</v>
      </c>
      <c r="W8" s="422"/>
      <c r="X8" s="433"/>
      <c r="Y8" s="420" t="s">
        <v>355</v>
      </c>
      <c r="Z8" s="422"/>
      <c r="AA8" s="433"/>
      <c r="AB8" s="420" t="s">
        <v>356</v>
      </c>
      <c r="AC8" s="422"/>
      <c r="AD8" s="433"/>
      <c r="AE8" s="420" t="s">
        <v>357</v>
      </c>
      <c r="AF8" s="422"/>
      <c r="AG8" s="433"/>
      <c r="AH8" s="420" t="s">
        <v>358</v>
      </c>
      <c r="AI8" s="422"/>
      <c r="AJ8" s="433"/>
      <c r="AK8" s="420" t="s">
        <v>359</v>
      </c>
      <c r="AL8" s="422"/>
      <c r="AM8" s="433"/>
      <c r="AN8" s="420" t="s">
        <v>360</v>
      </c>
      <c r="AO8" s="422"/>
      <c r="AP8" s="433"/>
      <c r="AQ8" s="420" t="s">
        <v>361</v>
      </c>
      <c r="AR8" s="422"/>
      <c r="AS8" s="433"/>
      <c r="AT8" s="420" t="s">
        <v>362</v>
      </c>
      <c r="AU8" s="422"/>
      <c r="AV8" s="433"/>
      <c r="AW8" s="420" t="s">
        <v>363</v>
      </c>
      <c r="AX8" s="422"/>
      <c r="AY8" s="433"/>
      <c r="AZ8" s="420" t="s">
        <v>364</v>
      </c>
      <c r="BA8" s="422"/>
      <c r="BB8" s="433"/>
      <c r="BC8" s="420" t="s">
        <v>365</v>
      </c>
      <c r="BD8" s="422"/>
      <c r="BE8" s="433"/>
      <c r="BF8" s="420" t="s">
        <v>366</v>
      </c>
      <c r="BG8" s="422"/>
      <c r="BH8" s="433"/>
      <c r="BI8" s="420" t="s">
        <v>367</v>
      </c>
      <c r="BJ8" s="422"/>
      <c r="BK8" s="433"/>
      <c r="BL8" s="420" t="s">
        <v>368</v>
      </c>
      <c r="BM8" s="422"/>
      <c r="BN8" s="433"/>
      <c r="BO8" s="420" t="s">
        <v>369</v>
      </c>
      <c r="BP8" s="422"/>
      <c r="BQ8" s="433"/>
      <c r="BR8" s="420" t="s">
        <v>370</v>
      </c>
      <c r="BS8" s="422"/>
      <c r="BT8" s="433"/>
      <c r="BU8" s="420" t="s">
        <v>371</v>
      </c>
      <c r="BV8" s="422"/>
      <c r="BW8" s="433"/>
      <c r="BX8" s="420" t="s">
        <v>372</v>
      </c>
      <c r="BY8" s="422"/>
      <c r="BZ8" s="433"/>
      <c r="CA8" s="420" t="s">
        <v>373</v>
      </c>
      <c r="CB8" s="422"/>
      <c r="CC8" s="433"/>
      <c r="CD8" s="420" t="s">
        <v>374</v>
      </c>
      <c r="CE8" s="422"/>
      <c r="CF8" s="433"/>
      <c r="CG8" s="420" t="s">
        <v>375</v>
      </c>
      <c r="CH8" s="422"/>
      <c r="CI8" s="433"/>
      <c r="CJ8" s="420" t="s">
        <v>376</v>
      </c>
      <c r="CK8" s="422"/>
      <c r="CL8" s="433"/>
      <c r="CM8" s="420" t="s">
        <v>377</v>
      </c>
      <c r="CN8" s="422"/>
      <c r="CO8" s="433"/>
      <c r="CP8" s="420" t="s">
        <v>378</v>
      </c>
      <c r="CQ8" s="422"/>
      <c r="CR8" s="433"/>
      <c r="CS8" s="420" t="s">
        <v>379</v>
      </c>
      <c r="CT8" s="422"/>
      <c r="CU8" s="433"/>
      <c r="CV8" s="420" t="s">
        <v>380</v>
      </c>
      <c r="CW8" s="422"/>
      <c r="CX8" s="433"/>
      <c r="CY8" s="420" t="s">
        <v>381</v>
      </c>
      <c r="CZ8" s="422"/>
      <c r="DA8" s="433"/>
      <c r="DB8" s="420" t="s">
        <v>382</v>
      </c>
      <c r="DC8" s="422"/>
      <c r="DD8" s="433"/>
    </row>
    <row r="9" spans="1:108" ht="39.75" customHeight="1">
      <c r="A9" s="437" t="s">
        <v>239</v>
      </c>
      <c r="B9" s="439" t="s">
        <v>24</v>
      </c>
      <c r="C9" s="431" t="s">
        <v>564</v>
      </c>
      <c r="D9" s="431"/>
      <c r="E9" s="431"/>
      <c r="F9" s="431"/>
      <c r="G9" s="431"/>
      <c r="H9" s="431"/>
      <c r="I9" s="431"/>
      <c r="J9" s="431"/>
      <c r="K9" s="431"/>
      <c r="L9" s="431"/>
      <c r="M9" s="431"/>
      <c r="N9" s="431"/>
      <c r="O9" s="431"/>
      <c r="P9" s="431"/>
      <c r="Q9" s="431"/>
      <c r="R9" s="431"/>
      <c r="S9" s="431"/>
      <c r="T9" s="431"/>
      <c r="V9" s="420">
        <v>1</v>
      </c>
      <c r="W9" s="422">
        <v>2</v>
      </c>
      <c r="X9" s="424" t="s">
        <v>353</v>
      </c>
      <c r="Y9" s="81">
        <v>1</v>
      </c>
      <c r="Z9" s="82">
        <v>2</v>
      </c>
      <c r="AA9" s="83" t="s">
        <v>353</v>
      </c>
      <c r="AB9" s="81">
        <v>1</v>
      </c>
      <c r="AC9" s="82">
        <v>2</v>
      </c>
      <c r="AD9" s="83" t="s">
        <v>353</v>
      </c>
      <c r="AE9" s="81">
        <v>1</v>
      </c>
      <c r="AF9" s="82">
        <v>2</v>
      </c>
      <c r="AG9" s="83" t="s">
        <v>353</v>
      </c>
      <c r="AH9" s="81">
        <v>1</v>
      </c>
      <c r="AI9" s="82">
        <v>2</v>
      </c>
      <c r="AJ9" s="84" t="s">
        <v>353</v>
      </c>
      <c r="AK9" s="81">
        <v>1</v>
      </c>
      <c r="AL9" s="82">
        <v>2</v>
      </c>
      <c r="AM9" s="83" t="s">
        <v>353</v>
      </c>
      <c r="AN9" s="81">
        <v>1</v>
      </c>
      <c r="AO9" s="82">
        <v>2</v>
      </c>
      <c r="AP9" s="83" t="s">
        <v>353</v>
      </c>
      <c r="AQ9" s="81">
        <v>1</v>
      </c>
      <c r="AR9" s="82">
        <v>2</v>
      </c>
      <c r="AS9" s="83" t="s">
        <v>353</v>
      </c>
      <c r="AT9" s="81">
        <v>1</v>
      </c>
      <c r="AU9" s="82">
        <v>2</v>
      </c>
      <c r="AV9" s="83" t="s">
        <v>353</v>
      </c>
      <c r="AW9" s="81">
        <v>1</v>
      </c>
      <c r="AX9" s="82">
        <v>2</v>
      </c>
      <c r="AY9" s="83" t="s">
        <v>353</v>
      </c>
      <c r="AZ9" s="81">
        <v>1</v>
      </c>
      <c r="BA9" s="82">
        <v>2</v>
      </c>
      <c r="BB9" s="83" t="s">
        <v>353</v>
      </c>
      <c r="BC9" s="81">
        <v>1</v>
      </c>
      <c r="BD9" s="82">
        <v>2</v>
      </c>
      <c r="BE9" s="83" t="s">
        <v>353</v>
      </c>
      <c r="BF9" s="81">
        <v>1</v>
      </c>
      <c r="BG9" s="82">
        <v>2</v>
      </c>
      <c r="BH9" s="83" t="s">
        <v>353</v>
      </c>
      <c r="BI9" s="81">
        <v>1</v>
      </c>
      <c r="BJ9" s="82">
        <v>2</v>
      </c>
      <c r="BK9" s="83" t="s">
        <v>353</v>
      </c>
      <c r="BL9" s="81">
        <v>1</v>
      </c>
      <c r="BM9" s="82">
        <v>2</v>
      </c>
      <c r="BN9" s="83" t="s">
        <v>353</v>
      </c>
      <c r="BO9" s="81">
        <v>1</v>
      </c>
      <c r="BP9" s="82">
        <v>2</v>
      </c>
      <c r="BQ9" s="83" t="s">
        <v>353</v>
      </c>
      <c r="BR9" s="81">
        <v>1</v>
      </c>
      <c r="BS9" s="82">
        <v>2</v>
      </c>
      <c r="BT9" s="83" t="s">
        <v>353</v>
      </c>
      <c r="BU9" s="81">
        <v>1</v>
      </c>
      <c r="BV9" s="82">
        <v>2</v>
      </c>
      <c r="BW9" s="83" t="s">
        <v>353</v>
      </c>
      <c r="BX9" s="81">
        <v>1</v>
      </c>
      <c r="BY9" s="82">
        <v>2</v>
      </c>
      <c r="BZ9" s="83" t="s">
        <v>353</v>
      </c>
      <c r="CA9" s="81">
        <v>1</v>
      </c>
      <c r="CB9" s="82">
        <v>2</v>
      </c>
      <c r="CC9" s="83" t="s">
        <v>353</v>
      </c>
      <c r="CD9" s="81">
        <v>1</v>
      </c>
      <c r="CE9" s="82">
        <v>2</v>
      </c>
      <c r="CF9" s="83" t="s">
        <v>353</v>
      </c>
      <c r="CG9" s="81">
        <v>1</v>
      </c>
      <c r="CH9" s="82">
        <v>2</v>
      </c>
      <c r="CI9" s="83" t="s">
        <v>353</v>
      </c>
      <c r="CJ9" s="81">
        <v>1</v>
      </c>
      <c r="CK9" s="82">
        <v>2</v>
      </c>
      <c r="CL9" s="83" t="s">
        <v>353</v>
      </c>
      <c r="CM9" s="81">
        <v>1</v>
      </c>
      <c r="CN9" s="82">
        <v>2</v>
      </c>
      <c r="CO9" s="83" t="s">
        <v>353</v>
      </c>
      <c r="CP9" s="81">
        <v>1</v>
      </c>
      <c r="CQ9" s="82">
        <v>2</v>
      </c>
      <c r="CR9" s="83" t="s">
        <v>353</v>
      </c>
      <c r="CS9" s="81">
        <v>1</v>
      </c>
      <c r="CT9" s="82">
        <v>2</v>
      </c>
      <c r="CU9" s="83" t="s">
        <v>353</v>
      </c>
      <c r="CV9" s="81">
        <v>1</v>
      </c>
      <c r="CW9" s="82">
        <v>2</v>
      </c>
      <c r="CX9" s="83" t="s">
        <v>353</v>
      </c>
      <c r="CY9" s="81">
        <v>1</v>
      </c>
      <c r="CZ9" s="82">
        <v>2</v>
      </c>
      <c r="DA9" s="83" t="s">
        <v>353</v>
      </c>
      <c r="DB9" s="81">
        <v>1</v>
      </c>
      <c r="DC9" s="82">
        <v>2</v>
      </c>
      <c r="DD9" s="83" t="s">
        <v>353</v>
      </c>
    </row>
    <row r="10" spans="1:108" ht="20.25" customHeight="1" thickBot="1">
      <c r="A10" s="438"/>
      <c r="B10" s="440"/>
      <c r="C10" s="116" t="s">
        <v>566</v>
      </c>
      <c r="D10" s="121" t="s">
        <v>567</v>
      </c>
      <c r="E10" s="121" t="s">
        <v>568</v>
      </c>
      <c r="F10" s="156" t="s">
        <v>565</v>
      </c>
      <c r="G10" s="122" t="s">
        <v>567</v>
      </c>
      <c r="H10" s="157" t="s">
        <v>568</v>
      </c>
      <c r="I10" s="116" t="s">
        <v>565</v>
      </c>
      <c r="J10" s="122" t="s">
        <v>567</v>
      </c>
      <c r="K10" s="121" t="s">
        <v>568</v>
      </c>
      <c r="L10" s="116" t="s">
        <v>566</v>
      </c>
      <c r="M10" s="121" t="s">
        <v>567</v>
      </c>
      <c r="N10" s="121" t="s">
        <v>568</v>
      </c>
      <c r="O10" s="156" t="s">
        <v>565</v>
      </c>
      <c r="P10" s="122" t="s">
        <v>567</v>
      </c>
      <c r="Q10" s="121" t="s">
        <v>568</v>
      </c>
      <c r="R10" s="156" t="s">
        <v>565</v>
      </c>
      <c r="S10" s="122" t="s">
        <v>567</v>
      </c>
      <c r="T10" s="157" t="s">
        <v>568</v>
      </c>
      <c r="V10" s="421"/>
      <c r="W10" s="423"/>
      <c r="X10" s="425"/>
      <c r="Y10" s="77"/>
      <c r="Z10" s="78"/>
      <c r="AA10" s="79"/>
      <c r="AB10" s="77"/>
      <c r="AC10" s="78"/>
      <c r="AD10" s="79"/>
      <c r="AE10" s="77"/>
      <c r="AF10" s="78"/>
      <c r="AG10" s="79"/>
      <c r="AH10" s="77"/>
      <c r="AI10" s="78"/>
      <c r="AJ10" s="80"/>
      <c r="AK10" s="77"/>
      <c r="AL10" s="78"/>
      <c r="AM10" s="79"/>
      <c r="AN10" s="77"/>
      <c r="AO10" s="78"/>
      <c r="AP10" s="79"/>
      <c r="AQ10" s="77"/>
      <c r="AR10" s="78"/>
      <c r="AS10" s="79"/>
      <c r="AT10" s="77"/>
      <c r="AU10" s="78"/>
      <c r="AV10" s="79"/>
      <c r="AW10" s="77"/>
      <c r="AX10" s="78"/>
      <c r="AY10" s="79"/>
      <c r="AZ10" s="77"/>
      <c r="BA10" s="78"/>
      <c r="BB10" s="79"/>
      <c r="BC10" s="77"/>
      <c r="BD10" s="78"/>
      <c r="BE10" s="79"/>
      <c r="BF10" s="77"/>
      <c r="BG10" s="78"/>
      <c r="BH10" s="79"/>
      <c r="BI10" s="77"/>
      <c r="BJ10" s="78"/>
      <c r="BK10" s="79"/>
      <c r="BL10" s="77"/>
      <c r="BM10" s="78"/>
      <c r="BN10" s="79"/>
      <c r="BO10" s="77"/>
      <c r="BP10" s="78"/>
      <c r="BQ10" s="79"/>
      <c r="BR10" s="77"/>
      <c r="BS10" s="78"/>
      <c r="BT10" s="79"/>
      <c r="BU10" s="77"/>
      <c r="BV10" s="78"/>
      <c r="BW10" s="79"/>
      <c r="BX10" s="77"/>
      <c r="BY10" s="78"/>
      <c r="BZ10" s="79"/>
      <c r="CA10" s="77"/>
      <c r="CB10" s="78"/>
      <c r="CC10" s="79"/>
      <c r="CD10" s="77"/>
      <c r="CE10" s="78"/>
      <c r="CF10" s="79"/>
      <c r="CG10" s="77"/>
      <c r="CH10" s="78"/>
      <c r="CI10" s="79"/>
      <c r="CJ10" s="77"/>
      <c r="CK10" s="78"/>
      <c r="CL10" s="79"/>
      <c r="CM10" s="77"/>
      <c r="CN10" s="78"/>
      <c r="CO10" s="79"/>
      <c r="CP10" s="77"/>
      <c r="CQ10" s="78"/>
      <c r="CR10" s="79"/>
      <c r="CS10" s="77"/>
      <c r="CT10" s="78"/>
      <c r="CU10" s="79"/>
      <c r="CV10" s="77"/>
      <c r="CW10" s="78"/>
      <c r="CX10" s="79"/>
      <c r="CY10" s="77"/>
      <c r="CZ10" s="78"/>
      <c r="DA10" s="79"/>
      <c r="DB10" s="77"/>
      <c r="DC10" s="78"/>
      <c r="DD10" s="79"/>
    </row>
    <row r="11" spans="1:108" ht="48" customHeight="1">
      <c r="A11" s="125">
        <v>1</v>
      </c>
      <c r="B11" s="174"/>
      <c r="C11" s="158"/>
      <c r="D11" s="159" t="str">
        <f>IFERROR(VLOOKUP($C11,建設工事資格区分コード表!$A:$F,4,FALSE)&amp;"","")</f>
        <v/>
      </c>
      <c r="E11" s="160" t="str">
        <f>IFERROR(VLOOKUP($C11,建設工事資格区分コード表!$A:$F,6,FALSE),"")</f>
        <v/>
      </c>
      <c r="F11" s="158"/>
      <c r="G11" s="159" t="str">
        <f>IFERROR(VLOOKUP($F11,建設工事資格区分コード表!$A:$F,4,FALSE)&amp;"","")</f>
        <v/>
      </c>
      <c r="H11" s="160" t="str">
        <f>IFERROR(VLOOKUP($F11,建設工事資格区分コード表!$A:$F,6,FALSE),"")</f>
        <v/>
      </c>
      <c r="I11" s="158"/>
      <c r="J11" s="159" t="str">
        <f>IFERROR(VLOOKUP($I11,建設工事資格区分コード表!$A:$F,4,FALSE)&amp;"","")</f>
        <v/>
      </c>
      <c r="K11" s="160" t="str">
        <f>IFERROR(VLOOKUP($I11,建設工事資格区分コード表!$A:$F,6,FALSE),"")</f>
        <v/>
      </c>
      <c r="L11" s="158"/>
      <c r="M11" s="159" t="str">
        <f>IFERROR(VLOOKUP($L11,建設工事資格区分コード表!$A:$F,4,FALSE)&amp;"","")</f>
        <v/>
      </c>
      <c r="N11" s="160" t="str">
        <f>IFERROR(VLOOKUP($L11,建設工事資格区分コード表!$A:$F,6,FALSE),"")</f>
        <v/>
      </c>
      <c r="O11" s="158"/>
      <c r="P11" s="159" t="str">
        <f>IFERROR(VLOOKUP($O11,建設工事資格区分コード表!$A:$F,4,FALSE)&amp;"","")</f>
        <v/>
      </c>
      <c r="Q11" s="160" t="str">
        <f>IFERROR(VLOOKUP($O11,建設工事資格区分コード表!$A:$F,6,FALSE),"")</f>
        <v/>
      </c>
      <c r="R11" s="158"/>
      <c r="S11" s="159" t="str">
        <f>IFERROR(VLOOKUP($R11,建設工事資格区分コード表!$A:$F,4,FALSE)&amp;"","")</f>
        <v/>
      </c>
      <c r="T11" s="161" t="str">
        <f>IFERROR(VLOOKUP($R11,建設工事資格区分コード表!$A:$F,6,FALSE),"")</f>
        <v/>
      </c>
      <c r="U11" s="155"/>
      <c r="V11" s="47">
        <f>IF(COUNTIF(※技術職員有資格者名簿!C11:T11,111)+COUNTIF(※技術職員有資格者名簿!C11:T11,113)&gt;=1,1,0)</f>
        <v>0</v>
      </c>
      <c r="W11" s="47">
        <f>IF(V11=1,0,(IF(0=((COUNTIF(※技術職員有資格者名簿!$C11:$T11,212)+COUNTIF(※技術職員有資格者名簿!$C11:$T11,214))),0,1)))</f>
        <v>0</v>
      </c>
      <c r="X11" s="73">
        <f>IF(V11+W11=1,0,(IF(0=((COUNTIF(※技術職員有資格者名簿!C11:T11,141)+COUNTIF(※技術職員有資格者名簿!C11:T11,142)+COUNTIF(※技術職員有資格者名簿!C11:T11,143)++COUNTIF(※技術職員有資格者名簿!C11:T11,149)+COUNTIF(※技術職員有資格者名簿!C11:T11,151)+COUNTIF(※技術職員有資格者名簿!C11:T11,"001-1")+COUNTIF(※技術職員有資格者名簿!C11:T11,"002-1"))),0,1)))</f>
        <v>0</v>
      </c>
      <c r="Y11" s="47">
        <f>IF(COUNTIF(※技術職員有資格者名簿!C11:T11,120)+COUNTIF(※技術職員有資格者名簿!C11:T11,137)&gt;=1,1,0)</f>
        <v>0</v>
      </c>
      <c r="Z11" s="47">
        <f>IF(Y11=1,0,(IF(0=((COUNTIF(※技術職員有資格者名簿!$C11:$T11,221)+COUNTIF(※技術職員有資格者名簿!$C11:$T11,238))),0,1)))</f>
        <v>0</v>
      </c>
      <c r="AA11" s="73">
        <f>IF(Y11+Z11=1,0,(IF(0=((COUNTIF(※技術職員有資格者名簿!F11:W11,"001-2")+COUNTIF(※技術職員有資格者名簿!F11:W11,"002-2"))),0,1)))</f>
        <v>0</v>
      </c>
      <c r="AB11" s="47">
        <f>IF(COUNTIF(※技術職員有資格者名簿!C11:T11,120)+COUNTIF(※技術職員有資格者名簿!C11:T11,137)&gt;=1,1,0)</f>
        <v>0</v>
      </c>
      <c r="AC11" s="47">
        <f>IF(AB11=1,0,(IF(0=((COUNTIF(※技術職員有資格者名簿!C11:T11,222)+COUNTIF(※技術職員有資格者名簿!C11:T11,223)+COUNTIF(※技術職員有資格者名簿!C11:T11,238)+COUNTIF(※技術職員有資格者名簿!C11:T11,239) )),0,1)))</f>
        <v>0</v>
      </c>
      <c r="AD11" s="73">
        <f>IF(AB11+AC11=1,0,(IF(0=(COUNTIF(※技術職員有資格者名簿!C11:T11,171)+COUNTIF(※技術職員有資格者名簿!C11:T11,271)+COUNTIF(※技術職員有資格者名簿!C11:T11,164)++COUNTIF(※技術職員有資格者名簿!C11:T11,264)+COUNTIF(※技術職員有資格者名簿!C11:T11,"64-3" )+COUNTIF(※技術職員有資格者名簿!C11:T11,"001-3")+COUNTIF(※技術職員有資格者名簿!C11:T11,"002-3")),0,1)))</f>
        <v>0</v>
      </c>
      <c r="AE11" s="47">
        <f>IF(COUNTIF(※技術職員有資格者名簿!C11:T11,120)&gt;=1,1,0)</f>
        <v>0</v>
      </c>
      <c r="AF11" s="47">
        <f>IF(AE11=1,0,(IF(0=((COUNTIF(※技術職員有資格者名簿!C11:T11,223) )),0,1)))</f>
        <v>0</v>
      </c>
      <c r="AG11" s="73">
        <f>IF(AE11+AF11=1,0,(IF(0=((COUNTIF(※技術職員有資格者名簿!C11:T11,172)+COUNTIF(※技術職員有資格者名簿!C11:T11,272)+COUNTIF(※技術職員有資格者名簿!C11:T11,"64-4")+COUNTIF(※技術職員有資格者名簿!C11:T11,"001-4")+COUNTIF(※技術職員有資格者名簿!C11:T11,"002-4"))),0,1)))</f>
        <v>0</v>
      </c>
      <c r="AH11" s="47">
        <f>IF(COUNTIF(※技術職員有資格者名簿!C11:T11,111)+COUNTIF(※技術職員有資格者名簿!C11:T11,113)+COUNTIF(※技術職員有資格者名簿!C11:T11,120)&gt;=1,1,0)</f>
        <v>0</v>
      </c>
      <c r="AI11" s="47">
        <f>IF(AH11=1,0,(IF(0=((COUNTIF(※技術職員有資格者名簿!C11:T11,212)+COUNTIF(※技術職員有資格者名簿!C11:T11,214)+COUNTIF(※技術職員有資格者名簿!C11:T11,216)+COUNTIF(※技術職員有資格者名簿!C11:T11,222))),0,1)))</f>
        <v>0</v>
      </c>
      <c r="AJ11" s="47">
        <f>IF(AH11+AI11=1,0,(IF(0=((COUNTIF(※技術職員有資格者名簿!C11:T11,141)+COUNTIF(※技術職員有資格者名簿!C11:T11,142)+COUNTIF(※技術職員有資格者名簿!C11:T11,143)+COUNTIF(※技術職員有資格者名簿!C11:T11,149)+COUNTIF(※技術職員有資格者名簿!C11:T11,151)+COUNTIF(※技術職員有資格者名簿!C11:T11,164)+COUNTIF(※技術職員有資格者名簿!C11:T11,264)+COUNTIF(※技術職員有資格者名簿!C11:T11,157)+COUNTIF(※技術職員有資格者名簿!C11:T11,257)+COUNTIF(※技術職員有資格者名簿!C11:T11,173)+COUNTIF(※技術職員有資格者名簿!C11:T11,273)+COUNTIF(※技術職員有資格者名簿!C11:T11,166)+COUNTIF(※技術職員有資格者名簿!C11:T11,266)+COUNTIF(※技術職員有資格者名簿!C11:T11,61)+COUNTIF(※技術職員有資格者名簿!C11:T11,40)+COUNTIF(※技術職員有資格者名簿!C11:T11,"64-5")+COUNTIF(※技術職員有資格者名簿!C11:T11,"001-5")+COUNTIF(※技術職員有資格者名簿!C11:T11,"002-5") )),0,1)))</f>
        <v>0</v>
      </c>
      <c r="AK11" s="47">
        <f>IF(COUNTIF(※技術職員有資格者名簿!C11:T11,113)+COUNTIF(※技術職員有資格者名簿!C11:T11,120)&gt;=1,1,0)</f>
        <v>0</v>
      </c>
      <c r="AL11" s="47">
        <f>IF(AK11=1,0,(IF(0=((COUNTIF(※技術職員有資格者名簿!C11:T11,214)+COUNTIF(※技術職員有資格者名簿!C11:T11,223))),0,1)))</f>
        <v>0</v>
      </c>
      <c r="AM11" s="47">
        <f>IF(AK11+AL11=1,0,(IF(0=((COUNTIF(※技術職員有資格者名簿!C11:T11,179)+COUNTIF(※技術職員有資格者名簿!C11:T11,279)+COUNTIF(※技術職員有資格者名簿!C11:T11,180)++COUNTIF(※技術職員有資格者名簿!C11:T11,280)+COUNTIF(※技術職員有資格者名簿!C11:T11,"64-6")+COUNTIF(※技術職員有資格者名簿!C11:T11,"001-6")+COUNTIF(※技術職員有資格者名簿!C11:T11,"002-6"))),0,1)))</f>
        <v>0</v>
      </c>
      <c r="AN11" s="47">
        <f>IF(COUNTIF(※技術職員有資格者名簿!C11:T11,120)+COUNTIF(※技術職員有資格者名簿!C11:T11,137)&gt;=1,1,0)</f>
        <v>0</v>
      </c>
      <c r="AO11" s="47">
        <f>IF(AN11=1,0,(IF(0=((COUNTIF(※技術職員有資格者名簿!C11:T11,223)+COUNTIF(※技術職員有資格者名簿!C11:T11,238) )),0,1)))</f>
        <v>0</v>
      </c>
      <c r="AP11" s="47">
        <f>IF(AN11+AO11=1,0,(IF(0=((COUNTIF(※技術職員有資格者名簿!C11:T11,170)+COUNTIF(※技術職員有資格者名簿!C11:T11,270)+COUNTIF(※技術職員有資格者名簿!C11:T11,184)++COUNTIF(※技術職員有資格者名簿!C11:T11,284)+COUNTIF(※技術職員有資格者名簿!C11:T11,186)+COUNTIF(※技術職員有資格者名簿!C11:T11,286)+COUNTIF(※技術職員有資格者名簿!C11:T11,"64-7")+COUNTIF(※技術職員有資格者名簿!C11:T11,"001-7")+COUNTIF(※技術職員有資格者名簿!C11:T11,"002-7"))),0,1)))</f>
        <v>0</v>
      </c>
      <c r="AQ11" s="47">
        <f>IF(COUNTIF(※技術職員有資格者名簿!C11:T11,127)&gt;=1,1,0)</f>
        <v>0</v>
      </c>
      <c r="AR11" s="47">
        <f>IF(AQ11=1,0,(IF(0=((COUNTIF(※技術職員有資格者名簿!C11:T11,228)+COUNTIF(※技術職員有資格者名簿!C11:T11,155) )),0,1)))</f>
        <v>0</v>
      </c>
      <c r="AS11" s="47">
        <f>IF(AQ11+AR11=1,0,(IF(0=((COUNTIF(※技術職員有資格者名簿!C11:T11,141)+COUNTIF(※技術職員有資格者名簿!C11:T11,142)+COUNTIF(※技術職員有資格者名簿!C11:T11,144)++COUNTIF(※技術職員有資格者名簿!C11:T11,256)+COUNTIF(※技術職員有資格者名簿!C11:T11,258)+COUNTIF(※技術職員有資格者名簿!C11:T11,62)+COUNTIF(※技術職員有資格者名簿!C11:T11,63)+COUNTIF(※技術職員有資格者名簿!C11:T11,"64-8")+COUNTIF(※技術職員有資格者名簿!C11:T11,"001-8")+COUNTIF(※技術職員有資格者名簿!C11:T11,"002-8"))),0,1)))</f>
        <v>0</v>
      </c>
      <c r="AT11" s="47">
        <f>IF(COUNTIF(※技術職員有資格者名簿!C11:T11,129)&gt;=1,1,0)</f>
        <v>0</v>
      </c>
      <c r="AU11" s="47">
        <f>IF(AT11=1,0,(IF(0=((COUNTIF(※技術職員有資格者名簿!C11:T11,230) )),0,1)))</f>
        <v>0</v>
      </c>
      <c r="AV11" s="47">
        <f>IF(AT11+AU11=1,0,(IF(0=((COUNTIF(※技術職員有資格者名簿!C11:T11,146)+COUNTIF(※技術職員有資格者名簿!C11:T11,147)+COUNTIF(※技術職員有資格者名簿!C11:T11,148)+COUNTIF(※技術職員有資格者名簿!C11:T11,152)+COUNTIF(※技術職員有資格者名簿!C11:T11,153)+COUNTIF(※技術職員有資格者名簿!C11:T11,154)+COUNTIF(※技術職員有資格者名簿!C11:T11,265)+COUNTIF(※技術職員有資格者名簿!C11:T11,174)+COUNTIF(※技術職員有資格者名簿!C11:T11,274)+COUNTIF(※技術職員有資格者名簿!C11:T11,175)+COUNTIF(※技術職員有資格者名簿!C11:T11,275)+COUNTIF(※技術職員有資格者名簿!C11:T11,176)+COUNTIF(※技術職員有資格者名簿!C11:T11,276)+COUNTIF(※技術職員有資格者名簿!C11:T11,170)+COUNTIF(※技術職員有資格者名簿!C11:T11,270)+COUNTIF(※技術職員有資格者名簿!C11:T11,62)+COUNTIF(※技術職員有資格者名簿!C11:T11,63)+COUNTIF(※技術職員有資格者名簿!C11:T11,"64-9")+COUNTIF(※技術職員有資格者名簿!C11:T11,"001-9")+COUNTIF(※技術職員有資格者名簿!C11:T11,"002-9"))),0,1)))</f>
        <v>0</v>
      </c>
      <c r="AW11" s="47">
        <f>IF(COUNTIF(※技術職員有資格者名簿!C11:T11,120)+COUNTIF(※技術職員有資格者名簿!C11:T11,137)&gt;=1,1,0)</f>
        <v>0</v>
      </c>
      <c r="AX11" s="47">
        <f>IF(AW11=1,0,(IF(0=((COUNTIF(※技術職員有資格者名簿!C11:T11,222)+COUNTIF(※技術職員有資格者名簿!C11:T11,223)+COUNTIF(※技術職員有資格者名簿!C11:T11,238))),0,1)))</f>
        <v>0</v>
      </c>
      <c r="AY11" s="47">
        <f>IF(AW11+AX11=1,0,(IF(0=((COUNTIF(※技術職員有資格者名簿!C11:T11,177)+COUNTIF(※技術職員有資格者名簿!C11:T11,277)+COUNTIF(※技術職員有資格者名簿!C11:T11,178)++COUNTIF(※技術職員有資格者名簿!C11:T11,278)+COUNTIF(※技術職員有資格者名簿!C11:T11,179)+COUNTIF(※技術職員有資格者名簿!C11:T11,279)+COUNTIF(※技術職員有資格者名簿!C11:T11,"64-10")+COUNTIF(※技術職員有資格者名簿!C11:T11,"001-10")+COUNTIF(※技術職員有資格者名簿!C11:T11,"002-10"))),0,1)))</f>
        <v>0</v>
      </c>
      <c r="AZ11" s="47">
        <f>IF(COUNTIF(※技術職員有資格者名簿!C11:T11,113)+COUNTIF(※技術職員有資格者名簿!C11:T11,120)+COUNTIF(※技術職員有資格者名簿!C11:T11,137)&gt;=1,1,0)</f>
        <v>0</v>
      </c>
      <c r="BA11" s="47">
        <f>IF(AZ11=1,0,(IF(0=((COUNTIF(※技術職員有資格者名簿!C11:T11,214)+COUNTIF(※技術職員有資格者名簿!C11:T11,222))),0,1)))</f>
        <v>0</v>
      </c>
      <c r="BB11" s="47">
        <f>IF(AZ11+BA11=1,0,(IF(0=((COUNTIF(※技術職員有資格者名簿!C11:T11,142)+COUNTIF(※技術職員有資格者名簿!C11:T11,181)+COUNTIF(※技術職員有資格者名簿!C11:T11,281)++COUNTIF(※技術職員有資格者名簿!C11:T11,"64-11")+COUNTIF(※技術職員有資格者名簿!C11:T11,"001-11")+COUNTIF(※技術職員有資格者名簿!C11:T11,"002-11"))),0,1)))</f>
        <v>0</v>
      </c>
      <c r="BC11" s="47">
        <f>IF(COUNTIF(※技術職員有資格者名簿!C11:T11,120)&gt;=1,1,0)</f>
        <v>0</v>
      </c>
      <c r="BD11" s="47">
        <f>IF(BC11=1,0,(IF(0=((COUNTIF(※技術職員有資格者名簿!C11:T11,222))),0,1)))</f>
        <v>0</v>
      </c>
      <c r="BE11" s="47">
        <f>IF(BC11+BD11=1,0,(IF(0=((COUNTIF(※技術職員有資格者名簿!C11:T11,182)+COUNTIF(※技術職員有資格者名簿!C11:T11,282)++COUNTIF(※技術職員有資格者名簿!C11:T11,"64-12")+COUNTIF(※技術職員有資格者名簿!C11:T11,"001-12")+COUNTIF(※技術職員有資格者名簿!C11:T11,"002-12"))),0,1)))</f>
        <v>0</v>
      </c>
      <c r="BF11" s="47">
        <f>IF(COUNTIF(※技術職員有資格者名簿!C11:T11,111)+COUNTIF(※技術職員有資格者名簿!C11:T11,113)&gt;=1,1,0)</f>
        <v>0</v>
      </c>
      <c r="BG11" s="47">
        <f>IF(BF11=1,0,(IF(0=((COUNTIF(※技術職員有資格者名簿!C11:T11,212)+COUNTIF(※技術職員有資格者名簿!C11:T11,214))),0,1)))</f>
        <v>0</v>
      </c>
      <c r="BH11" s="47">
        <f>IF(BF11+BG11=1,0,(IF(0=((COUNTIF(※技術職員有資格者名簿!C11:T11,141)+COUNTIF(※技術職員有資格者名簿!C11:T11,142)++COUNTIF(※技術職員有資格者名簿!C11:T11,"64-13")+COUNTIF(※技術職員有資格者名簿!C11:T11,"001-13")+COUNTIF(※技術職員有資格者名簿!C11:T11,"002-13"))),0,1)))</f>
        <v>0</v>
      </c>
      <c r="BI11" s="47">
        <f>IF(COUNTIF(※技術職員有資格者名簿!C11:T11,113)&gt;=1,1,0)</f>
        <v>0</v>
      </c>
      <c r="BJ11" s="47">
        <f>IF(BI11=1,0,(IF(0=((COUNTIF(※技術職員有資格者名簿!C11:T11,214))),0,1)))</f>
        <v>0</v>
      </c>
      <c r="BK11" s="47">
        <f>IF(BI11+BJ11=1,0,(IF(0=((COUNTIF(※技術職員有資格者名簿!C11:T11,141)+COUNTIF(※技術職員有資格者名簿!C11:T11,142)+COUNTIF(※技術職員有資格者名簿!C11:T11,149)+COUNTIF(※技術職員有資格者名簿!C11:T11,"64-14")+COUNTIF(※技術職員有資格者名簿!C11:T11,"001-14")+COUNTIF(※技術職員有資格者名簿!C11:T11,"002-14"))),0,1)))</f>
        <v>0</v>
      </c>
      <c r="BL11" s="47">
        <f>IF(COUNTIF(※技術職員有資格者名簿!C11:T11,120)&gt;=1,1,0)</f>
        <v>0</v>
      </c>
      <c r="BM11" s="47">
        <f>IF(BL11=1,0,(IF(0=((COUNTIF(※技術職員有資格者名簿!C11:T11,223) )),0,1)))</f>
        <v>0</v>
      </c>
      <c r="BN11" s="47">
        <f>IF(BL11+BM11=1,0,(IF(0=((COUNTIF(※技術職員有資格者名簿!C11:T11,170)+COUNTIF(※技術職員有資格者名簿!C11:T11,270)+COUNTIF(※技術職員有資格者名簿!C11:T11,183)+COUNTIF(※技術職員有資格者名簿!C11:T11,283)+COUNTIF(※技術職員有資格者名簿!C11:T11,184)+COUNTIF(※技術職員有資格者名簿!C11:T11,284)+COUNTIF(※技術職員有資格者名簿!C11:T11,185)+COUNTIF(※技術職員有資格者名簿!C11:T11,285)+COUNTIF(※技術職員有資格者名簿!C11:T11,"64-15")+COUNTIF(※技術職員有資格者名簿!C11:T11,"001-15")+COUNTIF(※技術職員有資格者名簿!C11:T11,"002-15"))),0,1)))</f>
        <v>0</v>
      </c>
      <c r="BO11" s="47">
        <f>IF(COUNTIF(※技術職員有資格者名簿!C11:T11,120)&gt;=1,1,0)</f>
        <v>0</v>
      </c>
      <c r="BP11" s="47">
        <f>IF(BO11=1,0,(IF(0=((COUNTIF(※技術職員有資格者名簿!C11:T11,223) )),0,1)))</f>
        <v>0</v>
      </c>
      <c r="BQ11" s="47">
        <f>IF(BO11+BP11=1,0,(IF(0=((COUNTIF(※技術職員有資格者名簿!C11:T11,187)+COUNTIF(※技術職員有資格者名簿!C11:T11,287)++COUNTIF(※技術職員有資格者名簿!C11:T11,"64-16")+COUNTIF(※技術職員有資格者名簿!C11:T11,"001-16")+COUNTIF(※技術職員有資格者名簿!C11:T11,"002-16"))),0,1)))</f>
        <v>0</v>
      </c>
      <c r="BR11" s="47">
        <f>IF(COUNTIF(※技術職員有資格者名簿!C11:T11,113)+COUNTIF(※技術職員有資格者名簿!C11:T11,120)&gt;=1,1,0)</f>
        <v>0</v>
      </c>
      <c r="BS11" s="47">
        <f>IF(BR11=1,0,(IF(0=((COUNTIF(※技術職員有資格者名簿!C11:T11,215)+COUNTIF(※技術職員有資格者名簿!C11:T11,223))),0,1)))</f>
        <v>0</v>
      </c>
      <c r="BT11" s="47">
        <f>IF(BR11+BS11=1,0,(IF(0=((COUNTIF(※技術職員有資格者名簿!C11:T11,188)+COUNTIF(※技術職員有資格者名簿!C11:T11,288)+COUNTIF(※技術職員有資格者名簿!C11:T11,189)++COUNTIF(※技術職員有資格者名簿!C11:T11,289)+COUNTIF(※技術職員有資格者名簿!C11:T11,190)+COUNTIF(※技術職員有資格者名簿!C11:T11,290)+COUNTIF(※技術職員有資格者名簿!C11:T11,191)+COUNTIF(※技術職員有資格者名簿!C11:T11,291)+COUNTIF(※技術職員有資格者名簿!C11:T11,167)+COUNTIF(※技術職員有資格者名簿!C11:T11,"64-17")+COUNTIF(※技術職員有資格者名簿!C11:T11,"001-17")+COUNTIF(※技術職員有資格者名簿!C11:T11,"002-17"))),0,1)))</f>
        <v>0</v>
      </c>
      <c r="BU11" s="47">
        <f>IF(COUNTIF(※技術職員有資格者名簿!C11:T11,120)&gt;=1,1,0)</f>
        <v>0</v>
      </c>
      <c r="BV11" s="47">
        <f>IF(BU11=1,0,(IF(0=((COUNTIF(※技術職員有資格者名簿!C11:T11,223) )),0,1)))</f>
        <v>0</v>
      </c>
      <c r="BW11" s="47">
        <f>IF(BU11+BV11=1,0,(IF(0=((COUNTIF(※技術職員有資格者名簿!C11:T11,197)+COUNTIF(※技術職員有資格者名簿!C11:T11,297)++COUNTIF(※技術職員有資格者名簿!C11:T11,"64-18")+COUNTIF(※技術職員有資格者名簿!C11:T11,"001-18")+COUNTIF(※技術職員有資格者名簿!C11:T11,"002-18"))),0,1)))</f>
        <v>0</v>
      </c>
      <c r="BX11" s="47">
        <f>IF(COUNTIF(※技術職員有資格者名簿!C11:T11,120)+COUNTIF(※技術職員有資格者名簿!C11:T11,137)&gt;=1,1,0)</f>
        <v>0</v>
      </c>
      <c r="BY11" s="47">
        <f>IF(BX11=1,0,(IF(0=((COUNTIF(※技術職員有資格者名簿!C11:T11,223)+COUNTIF(※技術職員有資格者名簿!C11:T11,238) )),0,1)))</f>
        <v>0</v>
      </c>
      <c r="BZ11" s="47">
        <f>IF(BX11+BY11=1,0,(IF(0=((COUNTIF(※技術職員有資格者名簿!C11:T11,192)+COUNTIF(※技術職員有資格者名簿!C11:T11,292)+COUNTIF(※技術職員有資格者名簿!C11:T11,193)++COUNTIF(※技術職員有資格者名簿!C11:T11,293)+COUNTIF(※技術職員有資格者名簿!C11:T11,"64-19")+COUNTIF(※技術職員有資格者名簿!C11:T11,"001-19")+COUNTIF(※技術職員有資格者名簿!C11:T11,"002-19"))),0,1)))</f>
        <v>0</v>
      </c>
      <c r="CA11" s="47">
        <v>0</v>
      </c>
      <c r="CB11" s="47">
        <v>0</v>
      </c>
      <c r="CC11" s="47">
        <f>IF(CA11+CB11=1,0,(IF(0=((COUNTIF(※技術職員有資格者名簿!C11:T11,145)+COUNTIF(※技術職員有資格者名簿!C11:T11,146)+COUNTIF(※技術職員有資格者名簿!C11:T11,"001-20")+COUNTIF(※技術職員有資格者名簿!C11:T11,"002-20"))),0,1)))</f>
        <v>0</v>
      </c>
      <c r="CD11" s="47">
        <f>IF(COUNTIF(※技術職員有資格者名簿!C11:T11,120)&gt;=1,1,0)</f>
        <v>0</v>
      </c>
      <c r="CE11" s="47">
        <f>IF(CD11=1,0,(IF(0=((COUNTIF(※技術職員有資格者名簿!C11:T11,223) )),0,1)))</f>
        <v>0</v>
      </c>
      <c r="CF11" s="47">
        <f>IF(CD11+CE11=1,0,(IF(0=((COUNTIF(※技術職員有資格者名簿!C11:T11,194)+COUNTIF(※技術職員有資格者名簿!C11:T11,294)+COUNTIF(※技術職員有資格者名簿!C11:T11,"64-21")+COUNTIF(※技術職員有資格者名簿!C11:T11,"001-21")+COUNTIF(※技術職員有資格者名簿!C11:T11,"002-21"))),0,1)))</f>
        <v>0</v>
      </c>
      <c r="CG11" s="47">
        <f>IF(COUNTIF(※技術職員有資格者名簿!C11:T11,131)&gt;=1,1,0)</f>
        <v>0</v>
      </c>
      <c r="CH11" s="47">
        <f>IF(CG11=1,0,(IF(0=((COUNTIF(※技術職員有資格者名簿!C11:T11,232) )),0,1)))</f>
        <v>0</v>
      </c>
      <c r="CI11" s="47">
        <f>IF(CG11+CH11=1,0,(IF(0=((COUNTIF(※技術職員有資格者名簿!C11:T11,144)+COUNTIF(※技術職員有資格者名簿!C11:T11,259)+COUNTIF(※技術職員有資格者名簿!C11:T11,260)+COUNTIF(※技術職員有資格者名簿!C11:T11,261)+COUNTIF(※技術職員有資格者名簿!C11:T11,"64-22")+COUNTIF(※技術職員有資格者名簿!C11:T11,"001-22")+COUNTIF(※技術職員有資格者名簿!C11:T11,"002-22"))),0,1)))</f>
        <v>0</v>
      </c>
      <c r="CJ11" s="47">
        <f>IF(COUNTIF(※技術職員有資格者名簿!C11:T11,133)&gt;=1,1,0)</f>
        <v>0</v>
      </c>
      <c r="CK11" s="47">
        <f>IF(CJ11=1,0,(IF(0=((COUNTIF(※技術職員有資格者名簿!C11:T11,234))),0,1)))</f>
        <v>0</v>
      </c>
      <c r="CL11" s="47">
        <f>IF(CJ11+CK11=1,0,(IF(0=((COUNTIF(※技術職員有資格者名簿!C11:T11,141)+COUNTIF(※技術職員有資格者名簿!C11:T11,142)+COUNTIF(※技術職員有資格者名簿!C11:T11,150)+COUNTIF(※技術職員有資格者名簿!C11:T11,151)+COUNTIF(※技術職員有資格者名簿!C11:T11,196)+COUNTIF(※技術職員有資格者名簿!C11:T11,296)+COUNTIF(※技術職員有資格者名簿!C11:T11,"64-23")+COUNTIF(※技術職員有資格者名簿!C11:T11,"001-23")+COUNTIF(※技術職員有資格者名簿!C11:T11,"002-23"))),0,1)))</f>
        <v>0</v>
      </c>
      <c r="CM11" s="47">
        <v>0</v>
      </c>
      <c r="CN11" s="47">
        <v>0</v>
      </c>
      <c r="CO11" s="47">
        <f>IF(CM11+CN11=1,0,(IF(0=((COUNTIF(※技術職員有資格者名簿!C11:T11,148)+COUNTIF(※技術職員有資格者名簿!C11:T11,198)+COUNTIF(※技術職員有資格者名簿!C11:T11,298)+COUNTIF(※技術職員有資格者名簿!C11:T11,61)+COUNTIF(※技術職員有資格者名簿!C11:T11,"001-24")+COUNTIF(※技術職員有資格者名簿!C11:T11,"002-24"))),0,1)))</f>
        <v>0</v>
      </c>
      <c r="CP11" s="47">
        <f>IF(COUNTIF(※技術職員有資格者名簿!C11:T11,120)&gt;=1,1,0)</f>
        <v>0</v>
      </c>
      <c r="CQ11" s="47">
        <f>IF(CP11=1,0,(IF(0=((COUNTIF(※技術職員有資格者名簿!C11:T11,223) )),0,1)))</f>
        <v>0</v>
      </c>
      <c r="CR11" s="47">
        <f>IF(CP11+CQ11=1,0,(IF(0=((COUNTIF(※技術職員有資格者名簿!C11:T11,195)+COUNTIF(※技術職員有資格者名簿!C11:T11,295)+COUNTIF(※技術職員有資格者名簿!C11:T11,"64-25")+COUNTIF(※技術職員有資格者名簿!C11:T11,"001-25")+COUNTIF(※技術職員有資格者名簿!C11:T11,"002-25"))),0,1)))</f>
        <v>0</v>
      </c>
      <c r="CS11" s="47">
        <f>IF(COUNTIF(※技術職員有資格者名簿!C11:T11,113)&gt;=1,1,0)</f>
        <v>0</v>
      </c>
      <c r="CT11" s="47">
        <f>IF(CS11=1,0,(IF(0=((COUNTIF(※技術職員有資格者名簿!C11:T11,214) )),0,1)))</f>
        <v>0</v>
      </c>
      <c r="CU11" s="47">
        <f>IF(CS11+CT11=1,0,(IF(0=((COUNTIF(※技術職員有資格者名簿!C11:T11,147)+COUNTIF(※技術職員有資格者名簿!C11:T11,148)+COUNTIF(※技術職員有資格者名簿!C11:T11,153)+COUNTIF(※技術職員有資格者名簿!C11:T11,154)+COUNTIF(※技術職員有資格者名簿!C11:T11,"001-26")+COUNTIF(※技術職員有資格者名簿!C11:T11,"002-26"))),0,1)))</f>
        <v>0</v>
      </c>
      <c r="CV11" s="47">
        <v>0</v>
      </c>
      <c r="CW11" s="47">
        <v>0</v>
      </c>
      <c r="CX11" s="47">
        <f>IF(COUNTIF(※技術職員有資格者名簿!C11:T11,168)+COUNTIF(※技術職員有資格者名簿!C11:T11,169)+COUNTIF(※技術職員有資格者名簿!C11:T11,"64-27")+COUNTIF(※技術職員有資格者名簿!C11:T11,"001-27")+COUNTIF(※技術職員有資格者名簿!C11:T11,"002-27")&gt;=1,1,0)</f>
        <v>0</v>
      </c>
      <c r="CY11" s="47">
        <v>0</v>
      </c>
      <c r="CZ11" s="47">
        <v>0</v>
      </c>
      <c r="DA11" s="47">
        <f>IF(COUNTIF(※技術職員有資格者名簿!C11:T11,154)+COUNTIF(※技術職員有資格者名簿!C11:T11,"001-28")+COUNTIF(※技術職員有資格者名簿!C11:T11,"002-28")&gt;=1,1,0)</f>
        <v>0</v>
      </c>
      <c r="DB11" s="47">
        <f>IF(COUNTIF(※技術職員有資格者名簿!C11:T11,113)+COUNTIF(※技術職員有資格者名簿!C11:T11,120)&gt;=1,1,0)</f>
        <v>0</v>
      </c>
      <c r="DC11" s="47">
        <f>IF(DB11=1,0,(IF(0=((COUNTIF(※技術職員有資格者名簿!C11:T11,214)+COUNTIF(※技術職員有資格者名簿!C11:T11,221)+COUNTIF(※技術職員有資格者名簿!C11:T11,222))),0,1)))</f>
        <v>0</v>
      </c>
      <c r="DD11" s="47">
        <f>IF(DB11+DC11=1,0,(IF(0=((COUNTIF(※技術職員有資格者名簿!C11:T11,141)+COUNTIF(※技術職員有資格者名簿!C11:T11,142)+COUNTIF(※技術職員有資格者名簿!C11:T11,157)++COUNTIF(※技術職員有資格者名簿!C11:T11,257)+COUNTIF(※技術職員有資格者名簿!C11:T11,60)+COUNTIF(※技術職員有資格者名簿!C11:T11,"001-29")+COUNTIF(※技術職員有資格者名簿!C11:T11,"002-29"))),0,1)))</f>
        <v>0</v>
      </c>
    </row>
    <row r="12" spans="1:108" ht="48" customHeight="1">
      <c r="A12" s="126">
        <v>2</v>
      </c>
      <c r="B12" s="174"/>
      <c r="C12" s="158"/>
      <c r="D12" s="159" t="str">
        <f>IFERROR(VLOOKUP($C12,建設工事資格区分コード表!$A:$F,4,FALSE)&amp;"","")</f>
        <v/>
      </c>
      <c r="E12" s="160" t="str">
        <f>IFERROR(VLOOKUP($C12,建設工事資格区分コード表!$A:$F,6,FALSE),"")</f>
        <v/>
      </c>
      <c r="F12" s="158"/>
      <c r="G12" s="159" t="str">
        <f>IFERROR(VLOOKUP($F12,建設工事資格区分コード表!$A:$F,4,FALSE)&amp;"","")</f>
        <v/>
      </c>
      <c r="H12" s="160" t="str">
        <f>IFERROR(VLOOKUP($F12,建設工事資格区分コード表!$A:$F,6,FALSE),"")</f>
        <v/>
      </c>
      <c r="I12" s="158"/>
      <c r="J12" s="159" t="str">
        <f>IFERROR(VLOOKUP($I12,建設工事資格区分コード表!$A:$F,4,FALSE)&amp;"","")</f>
        <v/>
      </c>
      <c r="K12" s="160" t="str">
        <f>IFERROR(VLOOKUP($I12,建設工事資格区分コード表!$A:$F,6,FALSE),"")</f>
        <v/>
      </c>
      <c r="L12" s="158"/>
      <c r="M12" s="159" t="str">
        <f>IFERROR(VLOOKUP($L12,建設工事資格区分コード表!$A:$F,4,FALSE)&amp;"","")</f>
        <v/>
      </c>
      <c r="N12" s="160" t="str">
        <f>IFERROR(VLOOKUP($L12,建設工事資格区分コード表!$A:$F,6,FALSE),"")</f>
        <v/>
      </c>
      <c r="O12" s="158"/>
      <c r="P12" s="159" t="str">
        <f>IFERROR(VLOOKUP($O12,建設工事資格区分コード表!$A:$F,4,FALSE)&amp;"","")</f>
        <v/>
      </c>
      <c r="Q12" s="160" t="str">
        <f>IFERROR(VLOOKUP($O12,建設工事資格区分コード表!$A:$F,6,FALSE),"")</f>
        <v/>
      </c>
      <c r="R12" s="158"/>
      <c r="S12" s="159" t="str">
        <f>IFERROR(VLOOKUP($R12,建設工事資格区分コード表!$A:$F,4,FALSE)&amp;"","")</f>
        <v/>
      </c>
      <c r="T12" s="161" t="str">
        <f>IFERROR(VLOOKUP($R12,建設工事資格区分コード表!$A:$F,6,FALSE),"")</f>
        <v/>
      </c>
      <c r="V12" s="47">
        <f>IF(COUNTIF(※技術職員有資格者名簿!C12:T12,111)+COUNTIF(※技術職員有資格者名簿!C12:T12,113)&gt;=1,1,0)</f>
        <v>0</v>
      </c>
      <c r="W12" s="47">
        <f>IF(V12=1,0,(IF(0=((COUNTIF(※技術職員有資格者名簿!$C12:$T12,212)+COUNTIF(※技術職員有資格者名簿!$C12:$T12,214))),0,1)))</f>
        <v>0</v>
      </c>
      <c r="X12" s="73">
        <f>IF(V12+W12=1,0,(IF(0=((COUNTIF(※技術職員有資格者名簿!C12:T12,141)+COUNTIF(※技術職員有資格者名簿!C12:T12,142)+COUNTIF(※技術職員有資格者名簿!C12:T12,143)++COUNTIF(※技術職員有資格者名簿!C12:T12,149)+COUNTIF(※技術職員有資格者名簿!C12:T12,151)+COUNTIF(※技術職員有資格者名簿!C12:T12,"001-1")+COUNTIF(※技術職員有資格者名簿!C12:T12,"002-1"))),0,1)))</f>
        <v>0</v>
      </c>
      <c r="Y12" s="47">
        <f>IF(COUNTIF(※技術職員有資格者名簿!C12:T12,120)+COUNTIF(※技術職員有資格者名簿!C12:T12,137)&gt;=1,1,0)</f>
        <v>0</v>
      </c>
      <c r="Z12" s="47">
        <f>IF(Y12=1,0,(IF(0=((COUNTIF(※技術職員有資格者名簿!$C12:$T12,221)+COUNTIF(※技術職員有資格者名簿!$C12:$T12,238))),0,1)))</f>
        <v>0</v>
      </c>
      <c r="AA12" s="73">
        <f>IF(Y12+Z12=1,0,(IF(0=((COUNTIF(※技術職員有資格者名簿!F12:W12,"001-2")+COUNTIF(※技術職員有資格者名簿!F12:W12,"002-2"))),0,1)))</f>
        <v>0</v>
      </c>
      <c r="AB12" s="47">
        <f>IF(COUNTIF(※技術職員有資格者名簿!C12:T12,120)+COUNTIF(※技術職員有資格者名簿!C12:T12,137)&gt;=1,1,0)</f>
        <v>0</v>
      </c>
      <c r="AC12" s="47">
        <f>IF(AB12=1,0,(IF(0=((COUNTIF(※技術職員有資格者名簿!C12:T12,222)+COUNTIF(※技術職員有資格者名簿!C12:T12,223)+COUNTIF(※技術職員有資格者名簿!C12:T12,238)+COUNTIF(※技術職員有資格者名簿!C12:T12,239) )),0,1)))</f>
        <v>0</v>
      </c>
      <c r="AD12" s="73">
        <f>IF(AB12+AC12=1,0,(IF(0=(COUNTIF(※技術職員有資格者名簿!C12:T12,171)+COUNTIF(※技術職員有資格者名簿!C12:T12,271)+COUNTIF(※技術職員有資格者名簿!C12:T12,164)++COUNTIF(※技術職員有資格者名簿!C12:T12,264)+COUNTIF(※技術職員有資格者名簿!C12:T12,"64-3" )+COUNTIF(※技術職員有資格者名簿!C12:T12,"001-3")+COUNTIF(※技術職員有資格者名簿!C12:T12,"002-3")),0,1)))</f>
        <v>0</v>
      </c>
      <c r="AE12" s="47">
        <f>IF(COUNTIF(※技術職員有資格者名簿!C12:T12,120)&gt;=1,1,0)</f>
        <v>0</v>
      </c>
      <c r="AF12" s="47">
        <f>IF(AE12=1,0,(IF(0=((COUNTIF(※技術職員有資格者名簿!C12:T12,223) )),0,1)))</f>
        <v>0</v>
      </c>
      <c r="AG12" s="73">
        <f>IF(AE12+AF12=1,0,(IF(0=((COUNTIF(※技術職員有資格者名簿!C12:T12,172)+COUNTIF(※技術職員有資格者名簿!C12:T12,272)+COUNTIF(※技術職員有資格者名簿!C12:T12,"64-4")+COUNTIF(※技術職員有資格者名簿!C12:T12,"001-4")+COUNTIF(※技術職員有資格者名簿!C12:T12,"002-4"))),0,1)))</f>
        <v>0</v>
      </c>
      <c r="AH12" s="47">
        <f>IF(COUNTIF(※技術職員有資格者名簿!C12:T12,111)+COUNTIF(※技術職員有資格者名簿!C12:T12,113)+COUNTIF(※技術職員有資格者名簿!C12:T12,120)&gt;=1,1,0)</f>
        <v>0</v>
      </c>
      <c r="AI12" s="47">
        <f>IF(AH12=1,0,(IF(0=((COUNTIF(※技術職員有資格者名簿!C12:T12,212)+COUNTIF(※技術職員有資格者名簿!C12:T12,214)+COUNTIF(※技術職員有資格者名簿!C12:T12,216)+COUNTIF(※技術職員有資格者名簿!C12:T12,222))),0,1)))</f>
        <v>0</v>
      </c>
      <c r="AJ12" s="47">
        <f>IF(AH12+AI12=1,0,(IF(0=((COUNTIF(※技術職員有資格者名簿!C12:T12,141)+COUNTIF(※技術職員有資格者名簿!C12:T12,142)+COUNTIF(※技術職員有資格者名簿!C12:T12,143)+COUNTIF(※技術職員有資格者名簿!C12:T12,149)+COUNTIF(※技術職員有資格者名簿!C12:T12,151)+COUNTIF(※技術職員有資格者名簿!C12:T12,164)+COUNTIF(※技術職員有資格者名簿!C12:T12,264)+COUNTIF(※技術職員有資格者名簿!C12:T12,157)+COUNTIF(※技術職員有資格者名簿!C12:T12,257)+COUNTIF(※技術職員有資格者名簿!C12:T12,173)+COUNTIF(※技術職員有資格者名簿!C12:T12,273)+COUNTIF(※技術職員有資格者名簿!C12:T12,166)+COUNTIF(※技術職員有資格者名簿!C12:T12,266)+COUNTIF(※技術職員有資格者名簿!C12:T12,61)+COUNTIF(※技術職員有資格者名簿!C12:T12,40)+COUNTIF(※技術職員有資格者名簿!C12:T12,"64-5")+COUNTIF(※技術職員有資格者名簿!C12:T12,"001-5")+COUNTIF(※技術職員有資格者名簿!C12:T12,"002-5") )),0,1)))</f>
        <v>0</v>
      </c>
      <c r="AK12" s="47">
        <f>IF(COUNTIF(※技術職員有資格者名簿!C12:T12,113)+COUNTIF(※技術職員有資格者名簿!C12:T12,120)&gt;=1,1,0)</f>
        <v>0</v>
      </c>
      <c r="AL12" s="47">
        <f>IF(AK12=1,0,(IF(0=((COUNTIF(※技術職員有資格者名簿!C12:T12,214)+COUNTIF(※技術職員有資格者名簿!C12:T12,223))),0,1)))</f>
        <v>0</v>
      </c>
      <c r="AM12" s="47">
        <f>IF(AK12+AL12=1,0,(IF(0=((COUNTIF(※技術職員有資格者名簿!C12:T12,179)+COUNTIF(※技術職員有資格者名簿!C12:T12,279)+COUNTIF(※技術職員有資格者名簿!C12:T12,180)++COUNTIF(※技術職員有資格者名簿!C12:T12,280)+COUNTIF(※技術職員有資格者名簿!C12:T12,"64-6")+COUNTIF(※技術職員有資格者名簿!C12:T12,"001-6")+COUNTIF(※技術職員有資格者名簿!C12:T12,"002-6"))),0,1)))</f>
        <v>0</v>
      </c>
      <c r="AN12" s="47">
        <f>IF(COUNTIF(※技術職員有資格者名簿!C12:T12,120)+COUNTIF(※技術職員有資格者名簿!C12:T12,137)&gt;=1,1,0)</f>
        <v>0</v>
      </c>
      <c r="AO12" s="47">
        <f>IF(AN12=1,0,(IF(0=((COUNTIF(※技術職員有資格者名簿!C12:T12,223)+COUNTIF(※技術職員有資格者名簿!C12:T12,238) )),0,1)))</f>
        <v>0</v>
      </c>
      <c r="AP12" s="47">
        <f>IF(AN12+AO12=1,0,(IF(0=((COUNTIF(※技術職員有資格者名簿!C12:T12,170)+COUNTIF(※技術職員有資格者名簿!C12:T12,270)+COUNTIF(※技術職員有資格者名簿!C12:T12,184)++COUNTIF(※技術職員有資格者名簿!C12:T12,284)+COUNTIF(※技術職員有資格者名簿!C12:T12,186)+COUNTIF(※技術職員有資格者名簿!C12:T12,286)+COUNTIF(※技術職員有資格者名簿!C12:T12,"64-7")+COUNTIF(※技術職員有資格者名簿!C12:T12,"001-7")+COUNTIF(※技術職員有資格者名簿!C12:T12,"002-7"))),0,1)))</f>
        <v>0</v>
      </c>
      <c r="AQ12" s="47">
        <f>IF(COUNTIF(※技術職員有資格者名簿!C12:T12,127)&gt;=1,1,0)</f>
        <v>0</v>
      </c>
      <c r="AR12" s="47">
        <f>IF(AQ12=1,0,(IF(0=((COUNTIF(※技術職員有資格者名簿!C12:T12,228)+COUNTIF(※技術職員有資格者名簿!C12:T12,155) )),0,1)))</f>
        <v>0</v>
      </c>
      <c r="AS12" s="47">
        <f>IF(AQ12+AR12=1,0,(IF(0=((COUNTIF(※技術職員有資格者名簿!C12:T12,141)+COUNTIF(※技術職員有資格者名簿!C12:T12,142)+COUNTIF(※技術職員有資格者名簿!C12:T12,144)++COUNTIF(※技術職員有資格者名簿!C12:T12,256)+COUNTIF(※技術職員有資格者名簿!C12:T12,258)+COUNTIF(※技術職員有資格者名簿!C12:T12,62)+COUNTIF(※技術職員有資格者名簿!C12:T12,63)+COUNTIF(※技術職員有資格者名簿!C12:T12,"64-8")+COUNTIF(※技術職員有資格者名簿!C12:T12,"001-8")+COUNTIF(※技術職員有資格者名簿!C12:T12,"002-8"))),0,1)))</f>
        <v>0</v>
      </c>
      <c r="AT12" s="47">
        <f>IF(COUNTIF(※技術職員有資格者名簿!C12:T12,129)&gt;=1,1,0)</f>
        <v>0</v>
      </c>
      <c r="AU12" s="47">
        <f>IF(AT12=1,0,(IF(0=((COUNTIF(※技術職員有資格者名簿!C12:T12,230) )),0,1)))</f>
        <v>0</v>
      </c>
      <c r="AV12" s="47">
        <f>IF(AT12+AU12=1,0,(IF(0=((COUNTIF(※技術職員有資格者名簿!C12:T12,146)+COUNTIF(※技術職員有資格者名簿!C12:T12,147)+COUNTIF(※技術職員有資格者名簿!C12:T12,148)+COUNTIF(※技術職員有資格者名簿!C12:T12,152)+COUNTIF(※技術職員有資格者名簿!C12:T12,153)+COUNTIF(※技術職員有資格者名簿!C12:T12,154)+COUNTIF(※技術職員有資格者名簿!C12:T12,265)+COUNTIF(※技術職員有資格者名簿!C12:T12,174)+COUNTIF(※技術職員有資格者名簿!C12:T12,274)+COUNTIF(※技術職員有資格者名簿!C12:T12,175)+COUNTIF(※技術職員有資格者名簿!C12:T12,275)+COUNTIF(※技術職員有資格者名簿!C12:T12,176)+COUNTIF(※技術職員有資格者名簿!C12:T12,276)+COUNTIF(※技術職員有資格者名簿!C12:T12,170)+COUNTIF(※技術職員有資格者名簿!C12:T12,270)+COUNTIF(※技術職員有資格者名簿!C12:T12,62)+COUNTIF(※技術職員有資格者名簿!C12:T12,63)+COUNTIF(※技術職員有資格者名簿!C12:T12,"64-9")+COUNTIF(※技術職員有資格者名簿!C12:T12,"001-9")+COUNTIF(※技術職員有資格者名簿!C12:T12,"002-9"))),0,1)))</f>
        <v>0</v>
      </c>
      <c r="AW12" s="47">
        <f>IF(COUNTIF(※技術職員有資格者名簿!C12:T12,120)+COUNTIF(※技術職員有資格者名簿!C12:T12,137)&gt;=1,1,0)</f>
        <v>0</v>
      </c>
      <c r="AX12" s="47">
        <f>IF(AW12=1,0,(IF(0=((COUNTIF(※技術職員有資格者名簿!C12:T12,222)+COUNTIF(※技術職員有資格者名簿!C12:T12,223)+COUNTIF(※技術職員有資格者名簿!C12:T12,238))),0,1)))</f>
        <v>0</v>
      </c>
      <c r="AY12" s="47">
        <f>IF(AW12+AX12=1,0,(IF(0=((COUNTIF(※技術職員有資格者名簿!C12:T12,177)+COUNTIF(※技術職員有資格者名簿!C12:T12,277)+COUNTIF(※技術職員有資格者名簿!C12:T12,178)++COUNTIF(※技術職員有資格者名簿!C12:T12,278)+COUNTIF(※技術職員有資格者名簿!C12:T12,179)+COUNTIF(※技術職員有資格者名簿!C12:T12,279)+COUNTIF(※技術職員有資格者名簿!C12:T12,"64-10")+COUNTIF(※技術職員有資格者名簿!C12:T12,"001-10")+COUNTIF(※技術職員有資格者名簿!C12:T12,"002-10"))),0,1)))</f>
        <v>0</v>
      </c>
      <c r="AZ12" s="47">
        <f>IF(COUNTIF(※技術職員有資格者名簿!C12:T12,113)+COUNTIF(※技術職員有資格者名簿!C12:T12,120)+COUNTIF(※技術職員有資格者名簿!C12:T12,137)&gt;=1,1,0)</f>
        <v>0</v>
      </c>
      <c r="BA12" s="47">
        <f>IF(AZ12=1,0,(IF(0=((COUNTIF(※技術職員有資格者名簿!C12:T12,214)+COUNTIF(※技術職員有資格者名簿!C12:T12,222))),0,1)))</f>
        <v>0</v>
      </c>
      <c r="BB12" s="47">
        <f>IF(AZ12+BA12=1,0,(IF(0=((COUNTIF(※技術職員有資格者名簿!C12:T12,142)+COUNTIF(※技術職員有資格者名簿!C12:T12,181)+COUNTIF(※技術職員有資格者名簿!C12:T12,281)++COUNTIF(※技術職員有資格者名簿!C12:T12,"64-11")+COUNTIF(※技術職員有資格者名簿!C12:T12,"001-11")+COUNTIF(※技術職員有資格者名簿!C12:T12,"002-11"))),0,1)))</f>
        <v>0</v>
      </c>
      <c r="BC12" s="47">
        <f>IF(COUNTIF(※技術職員有資格者名簿!C12:T12,120)&gt;=1,1,0)</f>
        <v>0</v>
      </c>
      <c r="BD12" s="47">
        <f>IF(BC12=1,0,(IF(0=((COUNTIF(※技術職員有資格者名簿!C12:T12,222))),0,1)))</f>
        <v>0</v>
      </c>
      <c r="BE12" s="47">
        <f>IF(BC12+BD12=1,0,(IF(0=((COUNTIF(※技術職員有資格者名簿!C12:T12,182)+COUNTIF(※技術職員有資格者名簿!C12:T12,282)++COUNTIF(※技術職員有資格者名簿!C12:T12,"64-12")+COUNTIF(※技術職員有資格者名簿!C12:T12,"001-12")+COUNTIF(※技術職員有資格者名簿!C12:T12,"002-12"))),0,1)))</f>
        <v>0</v>
      </c>
      <c r="BF12" s="47">
        <f>IF(COUNTIF(※技術職員有資格者名簿!C12:T12,111)+COUNTIF(※技術職員有資格者名簿!C12:T12,113)&gt;=1,1,0)</f>
        <v>0</v>
      </c>
      <c r="BG12" s="47">
        <f>IF(BF12=1,0,(IF(0=((COUNTIF(※技術職員有資格者名簿!C12:T12,212)+COUNTIF(※技術職員有資格者名簿!C12:T12,214))),0,1)))</f>
        <v>0</v>
      </c>
      <c r="BH12" s="47">
        <f>IF(BF12+BG12=1,0,(IF(0=((COUNTIF(※技術職員有資格者名簿!C12:T12,141)+COUNTIF(※技術職員有資格者名簿!C12:T12,142)++COUNTIF(※技術職員有資格者名簿!C12:T12,"64-13")+COUNTIF(※技術職員有資格者名簿!C12:T12,"001-13")+COUNTIF(※技術職員有資格者名簿!C12:T12,"002-13"))),0,1)))</f>
        <v>0</v>
      </c>
      <c r="BI12" s="47">
        <f>IF(COUNTIF(※技術職員有資格者名簿!C12:T12,113)&gt;=1,1,0)</f>
        <v>0</v>
      </c>
      <c r="BJ12" s="47">
        <f>IF(BI12=1,0,(IF(0=((COUNTIF(※技術職員有資格者名簿!C12:T12,214))),0,1)))</f>
        <v>0</v>
      </c>
      <c r="BK12" s="47">
        <f>IF(BI12+BJ12=1,0,(IF(0=((COUNTIF(※技術職員有資格者名簿!C12:T12,141)+COUNTIF(※技術職員有資格者名簿!C12:T12,142)+COUNTIF(※技術職員有資格者名簿!C12:T12,149)+COUNTIF(※技術職員有資格者名簿!C12:T12,"64-14")+COUNTIF(※技術職員有資格者名簿!C12:T12,"001-14")+COUNTIF(※技術職員有資格者名簿!C12:T12,"002-14"))),0,1)))</f>
        <v>0</v>
      </c>
      <c r="BL12" s="47">
        <f>IF(COUNTIF(※技術職員有資格者名簿!C12:T12,120)&gt;=1,1,0)</f>
        <v>0</v>
      </c>
      <c r="BM12" s="47">
        <f>IF(BL12=1,0,(IF(0=((COUNTIF(※技術職員有資格者名簿!C12:T12,223) )),0,1)))</f>
        <v>0</v>
      </c>
      <c r="BN12" s="47">
        <f>IF(BL12+BM12=1,0,(IF(0=((COUNTIF(※技術職員有資格者名簿!C12:T12,170)+COUNTIF(※技術職員有資格者名簿!C12:T12,270)+COUNTIF(※技術職員有資格者名簿!C12:T12,183)+COUNTIF(※技術職員有資格者名簿!C12:T12,283)+COUNTIF(※技術職員有資格者名簿!C12:T12,184)+COUNTIF(※技術職員有資格者名簿!C12:T12,284)+COUNTIF(※技術職員有資格者名簿!C12:T12,185)+COUNTIF(※技術職員有資格者名簿!C12:T12,285)+COUNTIF(※技術職員有資格者名簿!C12:T12,"64-15")+COUNTIF(※技術職員有資格者名簿!C12:T12,"001-15")+COUNTIF(※技術職員有資格者名簿!C12:T12,"002-15"))),0,1)))</f>
        <v>0</v>
      </c>
      <c r="BO12" s="47">
        <f>IF(COUNTIF(※技術職員有資格者名簿!C12:T12,120)&gt;=1,1,0)</f>
        <v>0</v>
      </c>
      <c r="BP12" s="47">
        <f>IF(BO12=1,0,(IF(0=((COUNTIF(※技術職員有資格者名簿!C12:T12,223) )),0,1)))</f>
        <v>0</v>
      </c>
      <c r="BQ12" s="47">
        <f>IF(BO12+BP12=1,0,(IF(0=((COUNTIF(※技術職員有資格者名簿!C12:T12,187)+COUNTIF(※技術職員有資格者名簿!C12:T12,287)++COUNTIF(※技術職員有資格者名簿!C12:T12,"64-16")+COUNTIF(※技術職員有資格者名簿!C12:T12,"001-16")+COUNTIF(※技術職員有資格者名簿!C12:T12,"002-16"))),0,1)))</f>
        <v>0</v>
      </c>
      <c r="BR12" s="47">
        <f>IF(COUNTIF(※技術職員有資格者名簿!C12:T12,113)+COUNTIF(※技術職員有資格者名簿!C12:T12,120)&gt;=1,1,0)</f>
        <v>0</v>
      </c>
      <c r="BS12" s="47">
        <f>IF(BR12=1,0,(IF(0=((COUNTIF(※技術職員有資格者名簿!C12:T12,215)+COUNTIF(※技術職員有資格者名簿!C12:T12,223))),0,1)))</f>
        <v>0</v>
      </c>
      <c r="BT12" s="47">
        <f>IF(BR12+BS12=1,0,(IF(0=((COUNTIF(※技術職員有資格者名簿!C12:T12,188)+COUNTIF(※技術職員有資格者名簿!C12:T12,288)+COUNTIF(※技術職員有資格者名簿!C12:T12,189)++COUNTIF(※技術職員有資格者名簿!C12:T12,289)+COUNTIF(※技術職員有資格者名簿!C12:T12,190)+COUNTIF(※技術職員有資格者名簿!C12:T12,290)+COUNTIF(※技術職員有資格者名簿!C12:T12,191)+COUNTIF(※技術職員有資格者名簿!C12:T12,291)+COUNTIF(※技術職員有資格者名簿!C12:T12,167)+COUNTIF(※技術職員有資格者名簿!C12:T12,"64-17")+COUNTIF(※技術職員有資格者名簿!C12:T12,"001-17")+COUNTIF(※技術職員有資格者名簿!C12:T12,"002-17"))),0,1)))</f>
        <v>0</v>
      </c>
      <c r="BU12" s="47">
        <f>IF(COUNTIF(※技術職員有資格者名簿!C12:T12,120)&gt;=1,1,0)</f>
        <v>0</v>
      </c>
      <c r="BV12" s="47">
        <f>IF(BU12=1,0,(IF(0=((COUNTIF(※技術職員有資格者名簿!C12:T12,223) )),0,1)))</f>
        <v>0</v>
      </c>
      <c r="BW12" s="47">
        <f>IF(BU12+BV12=1,0,(IF(0=((COUNTIF(※技術職員有資格者名簿!C12:T12,197)+COUNTIF(※技術職員有資格者名簿!C12:T12,297)++COUNTIF(※技術職員有資格者名簿!C12:T12,"64-18")+COUNTIF(※技術職員有資格者名簿!C12:T12,"001-18")+COUNTIF(※技術職員有資格者名簿!C12:T12,"002-18"))),0,1)))</f>
        <v>0</v>
      </c>
      <c r="BX12" s="47">
        <f>IF(COUNTIF(※技術職員有資格者名簿!C12:T12,120)+COUNTIF(※技術職員有資格者名簿!C12:T12,137)&gt;=1,1,0)</f>
        <v>0</v>
      </c>
      <c r="BY12" s="47">
        <f>IF(BX12=1,0,(IF(0=((COUNTIF(※技術職員有資格者名簿!C12:T12,223)+COUNTIF(※技術職員有資格者名簿!C12:T12,238) )),0,1)))</f>
        <v>0</v>
      </c>
      <c r="BZ12" s="47">
        <f>IF(BX12+BY12=1,0,(IF(0=((COUNTIF(※技術職員有資格者名簿!C12:T12,192)+COUNTIF(※技術職員有資格者名簿!C12:T12,292)+COUNTIF(※技術職員有資格者名簿!C12:T12,193)++COUNTIF(※技術職員有資格者名簿!C12:T12,293)+COUNTIF(※技術職員有資格者名簿!C12:T12,"64-19")+COUNTIF(※技術職員有資格者名簿!C12:T12,"001-19")+COUNTIF(※技術職員有資格者名簿!C12:T12,"002-19"))),0,1)))</f>
        <v>0</v>
      </c>
      <c r="CA12" s="47">
        <v>0</v>
      </c>
      <c r="CB12" s="47">
        <v>0</v>
      </c>
      <c r="CC12" s="47">
        <f>IF(CA12+CB12=1,0,(IF(0=((COUNTIF(※技術職員有資格者名簿!C12:T12,145)+COUNTIF(※技術職員有資格者名簿!C12:T12,146)+COUNTIF(※技術職員有資格者名簿!C12:T12,"001-20")+COUNTIF(※技術職員有資格者名簿!C12:T12,"002-20"))),0,1)))</f>
        <v>0</v>
      </c>
      <c r="CD12" s="47">
        <f>IF(COUNTIF(※技術職員有資格者名簿!C12:T12,120)&gt;=1,1,0)</f>
        <v>0</v>
      </c>
      <c r="CE12" s="47">
        <f>IF(CD12=1,0,(IF(0=((COUNTIF(※技術職員有資格者名簿!C12:T12,223) )),0,1)))</f>
        <v>0</v>
      </c>
      <c r="CF12" s="47">
        <f>IF(CD12+CE12=1,0,(IF(0=((COUNTIF(※技術職員有資格者名簿!C12:T12,194)+COUNTIF(※技術職員有資格者名簿!C12:T12,294)+COUNTIF(※技術職員有資格者名簿!C12:T12,"64-21")+COUNTIF(※技術職員有資格者名簿!C12:T12,"001-21")+COUNTIF(※技術職員有資格者名簿!C12:T12,"002-21"))),0,1)))</f>
        <v>0</v>
      </c>
      <c r="CG12" s="47">
        <f>IF(COUNTIF(※技術職員有資格者名簿!C12:T12,131)&gt;=1,1,0)</f>
        <v>0</v>
      </c>
      <c r="CH12" s="47">
        <f>IF(CG12=1,0,(IF(0=((COUNTIF(※技術職員有資格者名簿!C12:T12,232) )),0,1)))</f>
        <v>0</v>
      </c>
      <c r="CI12" s="47">
        <f>IF(CG12+CH12=1,0,(IF(0=((COUNTIF(※技術職員有資格者名簿!C12:T12,144)+COUNTIF(※技術職員有資格者名簿!C12:T12,259)+COUNTIF(※技術職員有資格者名簿!C12:T12,260)+COUNTIF(※技術職員有資格者名簿!C12:T12,261)+COUNTIF(※技術職員有資格者名簿!C12:T12,"64-22")+COUNTIF(※技術職員有資格者名簿!C12:T12,"001-22")+COUNTIF(※技術職員有資格者名簿!C12:T12,"002-22"))),0,1)))</f>
        <v>0</v>
      </c>
      <c r="CJ12" s="47">
        <f>IF(COUNTIF(※技術職員有資格者名簿!C12:T12,133)&gt;=1,1,0)</f>
        <v>0</v>
      </c>
      <c r="CK12" s="47">
        <f>IF(CJ12=1,0,(IF(0=((COUNTIF(※技術職員有資格者名簿!C12:T12,234))),0,1)))</f>
        <v>0</v>
      </c>
      <c r="CL12" s="47">
        <f>IF(CJ12+CK12=1,0,(IF(0=((COUNTIF(※技術職員有資格者名簿!C12:T12,141)+COUNTIF(※技術職員有資格者名簿!C12:T12,142)+COUNTIF(※技術職員有資格者名簿!C12:T12,150)+COUNTIF(※技術職員有資格者名簿!C12:T12,151)+COUNTIF(※技術職員有資格者名簿!C12:T12,196)+COUNTIF(※技術職員有資格者名簿!C12:T12,296)+COUNTIF(※技術職員有資格者名簿!C12:T12,"64-23")+COUNTIF(※技術職員有資格者名簿!C12:T12,"001-23")+COUNTIF(※技術職員有資格者名簿!C12:T12,"002-23"))),0,1)))</f>
        <v>0</v>
      </c>
      <c r="CM12" s="47">
        <v>0</v>
      </c>
      <c r="CN12" s="47">
        <v>0</v>
      </c>
      <c r="CO12" s="47">
        <f>IF(CM12+CN12=1,0,(IF(0=((COUNTIF(※技術職員有資格者名簿!C12:T12,148)+COUNTIF(※技術職員有資格者名簿!C12:T12,198)+COUNTIF(※技術職員有資格者名簿!C12:T12,298)+COUNTIF(※技術職員有資格者名簿!C12:T12,61)+COUNTIF(※技術職員有資格者名簿!C12:T12,"001-24")+COUNTIF(※技術職員有資格者名簿!C12:T12,"002-24"))),0,1)))</f>
        <v>0</v>
      </c>
      <c r="CP12" s="47">
        <f>IF(COUNTIF(※技術職員有資格者名簿!C12:T12,120)&gt;=1,1,0)</f>
        <v>0</v>
      </c>
      <c r="CQ12" s="47">
        <f>IF(CP12=1,0,(IF(0=((COUNTIF(※技術職員有資格者名簿!C12:T12,223) )),0,1)))</f>
        <v>0</v>
      </c>
      <c r="CR12" s="47">
        <f>IF(CP12+CQ12=1,0,(IF(0=((COUNTIF(※技術職員有資格者名簿!C12:T12,195)+COUNTIF(※技術職員有資格者名簿!C12:T12,295)+COUNTIF(※技術職員有資格者名簿!C12:T12,"64-25")+COUNTIF(※技術職員有資格者名簿!C12:T12,"001-25")+COUNTIF(※技術職員有資格者名簿!C12:T12,"002-25"))),0,1)))</f>
        <v>0</v>
      </c>
      <c r="CS12" s="47">
        <f>IF(COUNTIF(※技術職員有資格者名簿!C12:T12,113)&gt;=1,1,0)</f>
        <v>0</v>
      </c>
      <c r="CT12" s="47">
        <f>IF(CS12=1,0,(IF(0=((COUNTIF(※技術職員有資格者名簿!C12:T12,214) )),0,1)))</f>
        <v>0</v>
      </c>
      <c r="CU12" s="47">
        <f>IF(CS12+CT12=1,0,(IF(0=((COUNTIF(※技術職員有資格者名簿!C12:T12,147)+COUNTIF(※技術職員有資格者名簿!C12:T12,148)+COUNTIF(※技術職員有資格者名簿!C12:T12,153)+COUNTIF(※技術職員有資格者名簿!C12:T12,154)+COUNTIF(※技術職員有資格者名簿!C12:T12,"001-26")+COUNTIF(※技術職員有資格者名簿!C12:T12,"002-26"))),0,1)))</f>
        <v>0</v>
      </c>
      <c r="CV12" s="47">
        <v>0</v>
      </c>
      <c r="CW12" s="47">
        <v>0</v>
      </c>
      <c r="CX12" s="47">
        <f>IF(COUNTIF(※技術職員有資格者名簿!C12:T12,168)+COUNTIF(※技術職員有資格者名簿!C12:T12,169)+COUNTIF(※技術職員有資格者名簿!C12:T12,"64-27")+COUNTIF(※技術職員有資格者名簿!C12:T12,"001-27")+COUNTIF(※技術職員有資格者名簿!C12:T12,"002-27")&gt;=1,1,0)</f>
        <v>0</v>
      </c>
      <c r="CY12" s="47">
        <v>0</v>
      </c>
      <c r="CZ12" s="47">
        <v>0</v>
      </c>
      <c r="DA12" s="47">
        <f>IF(COUNTIF(※技術職員有資格者名簿!C12:T12,154)+COUNTIF(※技術職員有資格者名簿!C12:T12,"001-28")+COUNTIF(※技術職員有資格者名簿!C12:T12,"002-28")&gt;=1,1,0)</f>
        <v>0</v>
      </c>
      <c r="DB12" s="47">
        <f>IF(COUNTIF(※技術職員有資格者名簿!C12:T12,113)+COUNTIF(※技術職員有資格者名簿!C12:T12,120)&gt;=1,1,0)</f>
        <v>0</v>
      </c>
      <c r="DC12" s="47">
        <f>IF(DB12=1,0,(IF(0=((COUNTIF(※技術職員有資格者名簿!C12:T12,214)+COUNTIF(※技術職員有資格者名簿!C12:T12,221)+COUNTIF(※技術職員有資格者名簿!C12:T12,222))),0,1)))</f>
        <v>0</v>
      </c>
      <c r="DD12" s="47">
        <f>IF(DB12+DC12=1,0,(IF(0=((COUNTIF(※技術職員有資格者名簿!C12:T12,141)+COUNTIF(※技術職員有資格者名簿!C12:T12,142)+COUNTIF(※技術職員有資格者名簿!C12:T12,157)++COUNTIF(※技術職員有資格者名簿!C12:T12,257)+COUNTIF(※技術職員有資格者名簿!C12:T12,60)+COUNTIF(※技術職員有資格者名簿!C12:T12,"001-29")+COUNTIF(※技術職員有資格者名簿!C12:T12,"002-29"))),0,1)))</f>
        <v>0</v>
      </c>
    </row>
    <row r="13" spans="1:108" ht="48" customHeight="1">
      <c r="A13" s="125">
        <v>3</v>
      </c>
      <c r="B13" s="174"/>
      <c r="C13" s="158"/>
      <c r="D13" s="159" t="str">
        <f>IFERROR(VLOOKUP($C13,建設工事資格区分コード表!$A:$F,4,FALSE)&amp;"","")</f>
        <v/>
      </c>
      <c r="E13" s="160" t="str">
        <f>IFERROR(VLOOKUP($C13,建設工事資格区分コード表!$A:$F,6,FALSE),"")</f>
        <v/>
      </c>
      <c r="F13" s="158"/>
      <c r="G13" s="159" t="str">
        <f>IFERROR(VLOOKUP($F13,建設工事資格区分コード表!$A:$F,4,FALSE)&amp;"","")</f>
        <v/>
      </c>
      <c r="H13" s="160" t="str">
        <f>IFERROR(VLOOKUP($F13,建設工事資格区分コード表!$A:$F,6,FALSE),"")</f>
        <v/>
      </c>
      <c r="I13" s="158"/>
      <c r="J13" s="159" t="str">
        <f>IFERROR(VLOOKUP($I13,建設工事資格区分コード表!$A:$F,4,FALSE)&amp;"","")</f>
        <v/>
      </c>
      <c r="K13" s="160" t="str">
        <f>IFERROR(VLOOKUP($I13,建設工事資格区分コード表!$A:$F,6,FALSE),"")</f>
        <v/>
      </c>
      <c r="L13" s="158"/>
      <c r="M13" s="159" t="str">
        <f>IFERROR(VLOOKUP($L13,建設工事資格区分コード表!$A:$F,4,FALSE)&amp;"","")</f>
        <v/>
      </c>
      <c r="N13" s="160" t="str">
        <f>IFERROR(VLOOKUP($L13,建設工事資格区分コード表!$A:$F,6,FALSE),"")</f>
        <v/>
      </c>
      <c r="O13" s="158"/>
      <c r="P13" s="159" t="str">
        <f>IFERROR(VLOOKUP($O13,建設工事資格区分コード表!$A:$F,4,FALSE)&amp;"","")</f>
        <v/>
      </c>
      <c r="Q13" s="160" t="str">
        <f>IFERROR(VLOOKUP($O13,建設工事資格区分コード表!$A:$F,6,FALSE),"")</f>
        <v/>
      </c>
      <c r="R13" s="158"/>
      <c r="S13" s="159" t="str">
        <f>IFERROR(VLOOKUP($R13,建設工事資格区分コード表!$A:$F,4,FALSE)&amp;"","")</f>
        <v/>
      </c>
      <c r="T13" s="161" t="str">
        <f>IFERROR(VLOOKUP($R13,建設工事資格区分コード表!$A:$F,6,FALSE),"")</f>
        <v/>
      </c>
      <c r="V13" s="47">
        <f>IF(COUNTIF(※技術職員有資格者名簿!C13:T13,111)+COUNTIF(※技術職員有資格者名簿!C13:T13,113)&gt;=1,1,0)</f>
        <v>0</v>
      </c>
      <c r="W13" s="47">
        <f>IF(V13=1,0,(IF(0=((COUNTIF(※技術職員有資格者名簿!$C13:$T13,212)+COUNTIF(※技術職員有資格者名簿!$C13:$T13,214))),0,1)))</f>
        <v>0</v>
      </c>
      <c r="X13" s="73">
        <f>IF(V13+W13=1,0,(IF(0=((COUNTIF(※技術職員有資格者名簿!C13:T13,141)+COUNTIF(※技術職員有資格者名簿!C13:T13,142)+COUNTIF(※技術職員有資格者名簿!C13:T13,143)++COUNTIF(※技術職員有資格者名簿!C13:T13,149)+COUNTIF(※技術職員有資格者名簿!C13:T13,151)+COUNTIF(※技術職員有資格者名簿!C13:T13,"001-1")+COUNTIF(※技術職員有資格者名簿!C13:T13,"002-1"))),0,1)))</f>
        <v>0</v>
      </c>
      <c r="Y13" s="47">
        <f>IF(COUNTIF(※技術職員有資格者名簿!C13:T13,120)+COUNTIF(※技術職員有資格者名簿!C13:T13,137)&gt;=1,1,0)</f>
        <v>0</v>
      </c>
      <c r="Z13" s="47">
        <f>IF(Y13=1,0,(IF(0=((COUNTIF(※技術職員有資格者名簿!$C13:$T13,221)+COUNTIF(※技術職員有資格者名簿!$C13:$T13,238))),0,1)))</f>
        <v>0</v>
      </c>
      <c r="AA13" s="73">
        <f>IF(Y13+Z13=1,0,(IF(0=((COUNTIF(※技術職員有資格者名簿!F13:W13,"001-2")+COUNTIF(※技術職員有資格者名簿!F13:W13,"002-2"))),0,1)))</f>
        <v>0</v>
      </c>
      <c r="AB13" s="47">
        <f>IF(COUNTIF(※技術職員有資格者名簿!C13:T13,120)+COUNTIF(※技術職員有資格者名簿!C13:T13,137)&gt;=1,1,0)</f>
        <v>0</v>
      </c>
      <c r="AC13" s="47">
        <f>IF(AB13=1,0,(IF(0=((COUNTIF(※技術職員有資格者名簿!C13:T13,222)+COUNTIF(※技術職員有資格者名簿!C13:T13,223)+COUNTIF(※技術職員有資格者名簿!C13:T13,238)+COUNTIF(※技術職員有資格者名簿!C13:T13,239) )),0,1)))</f>
        <v>0</v>
      </c>
      <c r="AD13" s="73">
        <f>IF(AB13+AC13=1,0,(IF(0=(COUNTIF(※技術職員有資格者名簿!C13:T13,171)+COUNTIF(※技術職員有資格者名簿!C13:T13,271)+COUNTIF(※技術職員有資格者名簿!C13:T13,164)++COUNTIF(※技術職員有資格者名簿!C13:T13,264)+COUNTIF(※技術職員有資格者名簿!C13:T13,"64-3" )+COUNTIF(※技術職員有資格者名簿!C13:T13,"001-3")+COUNTIF(※技術職員有資格者名簿!C13:T13,"002-3")),0,1)))</f>
        <v>0</v>
      </c>
      <c r="AE13" s="47">
        <f>IF(COUNTIF(※技術職員有資格者名簿!C13:T13,120)&gt;=1,1,0)</f>
        <v>0</v>
      </c>
      <c r="AF13" s="47">
        <f>IF(AE13=1,0,(IF(0=((COUNTIF(※技術職員有資格者名簿!C13:T13,223) )),0,1)))</f>
        <v>0</v>
      </c>
      <c r="AG13" s="73">
        <f>IF(AE13+AF13=1,0,(IF(0=((COUNTIF(※技術職員有資格者名簿!C13:T13,172)+COUNTIF(※技術職員有資格者名簿!C13:T13,272)+COUNTIF(※技術職員有資格者名簿!C13:T13,"64-4")+COUNTIF(※技術職員有資格者名簿!C13:T13,"001-4")+COUNTIF(※技術職員有資格者名簿!C13:T13,"002-4"))),0,1)))</f>
        <v>0</v>
      </c>
      <c r="AH13" s="47">
        <f>IF(COUNTIF(※技術職員有資格者名簿!C13:T13,111)+COUNTIF(※技術職員有資格者名簿!C13:T13,113)+COUNTIF(※技術職員有資格者名簿!C13:T13,120)&gt;=1,1,0)</f>
        <v>0</v>
      </c>
      <c r="AI13" s="47">
        <f>IF(AH13=1,0,(IF(0=((COUNTIF(※技術職員有資格者名簿!C13:T13,212)+COUNTIF(※技術職員有資格者名簿!C13:T13,214)+COUNTIF(※技術職員有資格者名簿!C13:T13,216)+COUNTIF(※技術職員有資格者名簿!C13:T13,222))),0,1)))</f>
        <v>0</v>
      </c>
      <c r="AJ13" s="47">
        <f>IF(AH13+AI13=1,0,(IF(0=((COUNTIF(※技術職員有資格者名簿!C13:T13,141)+COUNTIF(※技術職員有資格者名簿!C13:T13,142)+COUNTIF(※技術職員有資格者名簿!C13:T13,143)+COUNTIF(※技術職員有資格者名簿!C13:T13,149)+COUNTIF(※技術職員有資格者名簿!C13:T13,151)+COUNTIF(※技術職員有資格者名簿!C13:T13,164)+COUNTIF(※技術職員有資格者名簿!C13:T13,264)+COUNTIF(※技術職員有資格者名簿!C13:T13,157)+COUNTIF(※技術職員有資格者名簿!C13:T13,257)+COUNTIF(※技術職員有資格者名簿!C13:T13,173)+COUNTIF(※技術職員有資格者名簿!C13:T13,273)+COUNTIF(※技術職員有資格者名簿!C13:T13,166)+COUNTIF(※技術職員有資格者名簿!C13:T13,266)+COUNTIF(※技術職員有資格者名簿!C13:T13,61)+COUNTIF(※技術職員有資格者名簿!C13:T13,40)+COUNTIF(※技術職員有資格者名簿!C13:T13,"64-5")+COUNTIF(※技術職員有資格者名簿!C13:T13,"001-5")+COUNTIF(※技術職員有資格者名簿!C13:T13,"002-5") )),0,1)))</f>
        <v>0</v>
      </c>
      <c r="AK13" s="47">
        <f>IF(COUNTIF(※技術職員有資格者名簿!C13:T13,113)+COUNTIF(※技術職員有資格者名簿!C13:T13,120)&gt;=1,1,0)</f>
        <v>0</v>
      </c>
      <c r="AL13" s="47">
        <f>IF(AK13=1,0,(IF(0=((COUNTIF(※技術職員有資格者名簿!C13:T13,214)+COUNTIF(※技術職員有資格者名簿!C13:T13,223))),0,1)))</f>
        <v>0</v>
      </c>
      <c r="AM13" s="47">
        <f>IF(AK13+AL13=1,0,(IF(0=((COUNTIF(※技術職員有資格者名簿!C13:T13,179)+COUNTIF(※技術職員有資格者名簿!C13:T13,279)+COUNTIF(※技術職員有資格者名簿!C13:T13,180)++COUNTIF(※技術職員有資格者名簿!C13:T13,280)+COUNTIF(※技術職員有資格者名簿!C13:T13,"64-6")+COUNTIF(※技術職員有資格者名簿!C13:T13,"001-6")+COUNTIF(※技術職員有資格者名簿!C13:T13,"002-6"))),0,1)))</f>
        <v>0</v>
      </c>
      <c r="AN13" s="47">
        <f>IF(COUNTIF(※技術職員有資格者名簿!C13:T13,120)+COUNTIF(※技術職員有資格者名簿!C13:T13,137)&gt;=1,1,0)</f>
        <v>0</v>
      </c>
      <c r="AO13" s="47">
        <f>IF(AN13=1,0,(IF(0=((COUNTIF(※技術職員有資格者名簿!C13:T13,223)+COUNTIF(※技術職員有資格者名簿!C13:T13,238) )),0,1)))</f>
        <v>0</v>
      </c>
      <c r="AP13" s="47">
        <f>IF(AN13+AO13=1,0,(IF(0=((COUNTIF(※技術職員有資格者名簿!C13:T13,170)+COUNTIF(※技術職員有資格者名簿!C13:T13,270)+COUNTIF(※技術職員有資格者名簿!C13:T13,184)++COUNTIF(※技術職員有資格者名簿!C13:T13,284)+COUNTIF(※技術職員有資格者名簿!C13:T13,186)+COUNTIF(※技術職員有資格者名簿!C13:T13,286)+COUNTIF(※技術職員有資格者名簿!C13:T13,"64-7")+COUNTIF(※技術職員有資格者名簿!C13:T13,"001-7")+COUNTIF(※技術職員有資格者名簿!C13:T13,"002-7"))),0,1)))</f>
        <v>0</v>
      </c>
      <c r="AQ13" s="47">
        <f>IF(COUNTIF(※技術職員有資格者名簿!C13:T13,127)&gt;=1,1,0)</f>
        <v>0</v>
      </c>
      <c r="AR13" s="47">
        <f>IF(AQ13=1,0,(IF(0=((COUNTIF(※技術職員有資格者名簿!C13:T13,228)+COUNTIF(※技術職員有資格者名簿!C13:T13,155) )),0,1)))</f>
        <v>0</v>
      </c>
      <c r="AS13" s="47">
        <f>IF(AQ13+AR13=1,0,(IF(0=((COUNTIF(※技術職員有資格者名簿!C13:T13,141)+COUNTIF(※技術職員有資格者名簿!C13:T13,142)+COUNTIF(※技術職員有資格者名簿!C13:T13,144)++COUNTIF(※技術職員有資格者名簿!C13:T13,256)+COUNTIF(※技術職員有資格者名簿!C13:T13,258)+COUNTIF(※技術職員有資格者名簿!C13:T13,62)+COUNTIF(※技術職員有資格者名簿!C13:T13,63)+COUNTIF(※技術職員有資格者名簿!C13:T13,"64-8")+COUNTIF(※技術職員有資格者名簿!C13:T13,"001-8")+COUNTIF(※技術職員有資格者名簿!C13:T13,"002-8"))),0,1)))</f>
        <v>0</v>
      </c>
      <c r="AT13" s="47">
        <f>IF(COUNTIF(※技術職員有資格者名簿!C13:T13,129)&gt;=1,1,0)</f>
        <v>0</v>
      </c>
      <c r="AU13" s="47">
        <f>IF(AT13=1,0,(IF(0=((COUNTIF(※技術職員有資格者名簿!C13:T13,230) )),0,1)))</f>
        <v>0</v>
      </c>
      <c r="AV13" s="47">
        <f>IF(AT13+AU13=1,0,(IF(0=((COUNTIF(※技術職員有資格者名簿!C13:T13,146)+COUNTIF(※技術職員有資格者名簿!C13:T13,147)+COUNTIF(※技術職員有資格者名簿!C13:T13,148)+COUNTIF(※技術職員有資格者名簿!C13:T13,152)+COUNTIF(※技術職員有資格者名簿!C13:T13,153)+COUNTIF(※技術職員有資格者名簿!C13:T13,154)+COUNTIF(※技術職員有資格者名簿!C13:T13,265)+COUNTIF(※技術職員有資格者名簿!C13:T13,174)+COUNTIF(※技術職員有資格者名簿!C13:T13,274)+COUNTIF(※技術職員有資格者名簿!C13:T13,175)+COUNTIF(※技術職員有資格者名簿!C13:T13,275)+COUNTIF(※技術職員有資格者名簿!C13:T13,176)+COUNTIF(※技術職員有資格者名簿!C13:T13,276)+COUNTIF(※技術職員有資格者名簿!C13:T13,170)+COUNTIF(※技術職員有資格者名簿!C13:T13,270)+COUNTIF(※技術職員有資格者名簿!C13:T13,62)+COUNTIF(※技術職員有資格者名簿!C13:T13,63)+COUNTIF(※技術職員有資格者名簿!C13:T13,"64-9")+COUNTIF(※技術職員有資格者名簿!C13:T13,"001-9")+COUNTIF(※技術職員有資格者名簿!C13:T13,"002-9"))),0,1)))</f>
        <v>0</v>
      </c>
      <c r="AW13" s="47">
        <f>IF(COUNTIF(※技術職員有資格者名簿!C13:T13,120)+COUNTIF(※技術職員有資格者名簿!C13:T13,137)&gt;=1,1,0)</f>
        <v>0</v>
      </c>
      <c r="AX13" s="47">
        <f>IF(AW13=1,0,(IF(0=((COUNTIF(※技術職員有資格者名簿!C13:T13,222)+COUNTIF(※技術職員有資格者名簿!C13:T13,223)+COUNTIF(※技術職員有資格者名簿!C13:T13,238))),0,1)))</f>
        <v>0</v>
      </c>
      <c r="AY13" s="47">
        <f>IF(AW13+AX13=1,0,(IF(0=((COUNTIF(※技術職員有資格者名簿!C13:T13,177)+COUNTIF(※技術職員有資格者名簿!C13:T13,277)+COUNTIF(※技術職員有資格者名簿!C13:T13,178)++COUNTIF(※技術職員有資格者名簿!C13:T13,278)+COUNTIF(※技術職員有資格者名簿!C13:T13,179)+COUNTIF(※技術職員有資格者名簿!C13:T13,279)+COUNTIF(※技術職員有資格者名簿!C13:T13,"64-10")+COUNTIF(※技術職員有資格者名簿!C13:T13,"001-10")+COUNTIF(※技術職員有資格者名簿!C13:T13,"002-10"))),0,1)))</f>
        <v>0</v>
      </c>
      <c r="AZ13" s="47">
        <f>IF(COUNTIF(※技術職員有資格者名簿!C13:T13,113)+COUNTIF(※技術職員有資格者名簿!C13:T13,120)+COUNTIF(※技術職員有資格者名簿!C13:T13,137)&gt;=1,1,0)</f>
        <v>0</v>
      </c>
      <c r="BA13" s="47">
        <f>IF(AZ13=1,0,(IF(0=((COUNTIF(※技術職員有資格者名簿!C13:T13,214)+COUNTIF(※技術職員有資格者名簿!C13:T13,222))),0,1)))</f>
        <v>0</v>
      </c>
      <c r="BB13" s="47">
        <f>IF(AZ13+BA13=1,0,(IF(0=((COUNTIF(※技術職員有資格者名簿!C13:T13,142)+COUNTIF(※技術職員有資格者名簿!C13:T13,181)+COUNTIF(※技術職員有資格者名簿!C13:T13,281)++COUNTIF(※技術職員有資格者名簿!C13:T13,"64-11")+COUNTIF(※技術職員有資格者名簿!C13:T13,"001-11")+COUNTIF(※技術職員有資格者名簿!C13:T13,"002-11"))),0,1)))</f>
        <v>0</v>
      </c>
      <c r="BC13" s="47">
        <f>IF(COUNTIF(※技術職員有資格者名簿!C13:T13,120)&gt;=1,1,0)</f>
        <v>0</v>
      </c>
      <c r="BD13" s="47">
        <f>IF(BC13=1,0,(IF(0=((COUNTIF(※技術職員有資格者名簿!C13:T13,222))),0,1)))</f>
        <v>0</v>
      </c>
      <c r="BE13" s="47">
        <f>IF(BC13+BD13=1,0,(IF(0=((COUNTIF(※技術職員有資格者名簿!C13:T13,182)+COUNTIF(※技術職員有資格者名簿!C13:T13,282)++COUNTIF(※技術職員有資格者名簿!C13:T13,"64-12")+COUNTIF(※技術職員有資格者名簿!C13:T13,"001-12")+COUNTIF(※技術職員有資格者名簿!C13:T13,"002-12"))),0,1)))</f>
        <v>0</v>
      </c>
      <c r="BF13" s="47">
        <f>IF(COUNTIF(※技術職員有資格者名簿!C13:T13,111)+COUNTIF(※技術職員有資格者名簿!C13:T13,113)&gt;=1,1,0)</f>
        <v>0</v>
      </c>
      <c r="BG13" s="47">
        <f>IF(BF13=1,0,(IF(0=((COUNTIF(※技術職員有資格者名簿!C13:T13,212)+COUNTIF(※技術職員有資格者名簿!C13:T13,214))),0,1)))</f>
        <v>0</v>
      </c>
      <c r="BH13" s="47">
        <f>IF(BF13+BG13=1,0,(IF(0=((COUNTIF(※技術職員有資格者名簿!C13:T13,141)+COUNTIF(※技術職員有資格者名簿!C13:T13,142)++COUNTIF(※技術職員有資格者名簿!C13:T13,"64-13")+COUNTIF(※技術職員有資格者名簿!C13:T13,"001-13")+COUNTIF(※技術職員有資格者名簿!C13:T13,"002-13"))),0,1)))</f>
        <v>0</v>
      </c>
      <c r="BI13" s="47">
        <f>IF(COUNTIF(※技術職員有資格者名簿!C13:T13,113)&gt;=1,1,0)</f>
        <v>0</v>
      </c>
      <c r="BJ13" s="47">
        <f>IF(BI13=1,0,(IF(0=((COUNTIF(※技術職員有資格者名簿!C13:T13,214))),0,1)))</f>
        <v>0</v>
      </c>
      <c r="BK13" s="47">
        <f>IF(BI13+BJ13=1,0,(IF(0=((COUNTIF(※技術職員有資格者名簿!C13:T13,141)+COUNTIF(※技術職員有資格者名簿!C13:T13,142)+COUNTIF(※技術職員有資格者名簿!C13:T13,149)+COUNTIF(※技術職員有資格者名簿!C13:T13,"64-14")+COUNTIF(※技術職員有資格者名簿!C13:T13,"001-14")+COUNTIF(※技術職員有資格者名簿!C13:T13,"002-14"))),0,1)))</f>
        <v>0</v>
      </c>
      <c r="BL13" s="47">
        <f>IF(COUNTIF(※技術職員有資格者名簿!C13:T13,120)&gt;=1,1,0)</f>
        <v>0</v>
      </c>
      <c r="BM13" s="47">
        <f>IF(BL13=1,0,(IF(0=((COUNTIF(※技術職員有資格者名簿!C13:T13,223) )),0,1)))</f>
        <v>0</v>
      </c>
      <c r="BN13" s="47">
        <f>IF(BL13+BM13=1,0,(IF(0=((COUNTIF(※技術職員有資格者名簿!C13:T13,170)+COUNTIF(※技術職員有資格者名簿!C13:T13,270)+COUNTIF(※技術職員有資格者名簿!C13:T13,183)+COUNTIF(※技術職員有資格者名簿!C13:T13,283)+COUNTIF(※技術職員有資格者名簿!C13:T13,184)+COUNTIF(※技術職員有資格者名簿!C13:T13,284)+COUNTIF(※技術職員有資格者名簿!C13:T13,185)+COUNTIF(※技術職員有資格者名簿!C13:T13,285)+COUNTIF(※技術職員有資格者名簿!C13:T13,"64-15")+COUNTIF(※技術職員有資格者名簿!C13:T13,"001-15")+COUNTIF(※技術職員有資格者名簿!C13:T13,"002-15"))),0,1)))</f>
        <v>0</v>
      </c>
      <c r="BO13" s="47">
        <f>IF(COUNTIF(※技術職員有資格者名簿!C13:T13,120)&gt;=1,1,0)</f>
        <v>0</v>
      </c>
      <c r="BP13" s="47">
        <f>IF(BO13=1,0,(IF(0=((COUNTIF(※技術職員有資格者名簿!C13:T13,223) )),0,1)))</f>
        <v>0</v>
      </c>
      <c r="BQ13" s="47">
        <f>IF(BO13+BP13=1,0,(IF(0=((COUNTIF(※技術職員有資格者名簿!C13:T13,187)+COUNTIF(※技術職員有資格者名簿!C13:T13,287)++COUNTIF(※技術職員有資格者名簿!C13:T13,"64-16")+COUNTIF(※技術職員有資格者名簿!C13:T13,"001-16")+COUNTIF(※技術職員有資格者名簿!C13:T13,"002-16"))),0,1)))</f>
        <v>0</v>
      </c>
      <c r="BR13" s="47">
        <f>IF(COUNTIF(※技術職員有資格者名簿!C13:T13,113)+COUNTIF(※技術職員有資格者名簿!C13:T13,120)&gt;=1,1,0)</f>
        <v>0</v>
      </c>
      <c r="BS13" s="47">
        <f>IF(BR13=1,0,(IF(0=((COUNTIF(※技術職員有資格者名簿!C13:T13,215)+COUNTIF(※技術職員有資格者名簿!C13:T13,223))),0,1)))</f>
        <v>0</v>
      </c>
      <c r="BT13" s="47">
        <f>IF(BR13+BS13=1,0,(IF(0=((COUNTIF(※技術職員有資格者名簿!C13:T13,188)+COUNTIF(※技術職員有資格者名簿!C13:T13,288)+COUNTIF(※技術職員有資格者名簿!C13:T13,189)++COUNTIF(※技術職員有資格者名簿!C13:T13,289)+COUNTIF(※技術職員有資格者名簿!C13:T13,190)+COUNTIF(※技術職員有資格者名簿!C13:T13,290)+COUNTIF(※技術職員有資格者名簿!C13:T13,191)+COUNTIF(※技術職員有資格者名簿!C13:T13,291)+COUNTIF(※技術職員有資格者名簿!C13:T13,167)+COUNTIF(※技術職員有資格者名簿!C13:T13,"64-17")+COUNTIF(※技術職員有資格者名簿!C13:T13,"001-17")+COUNTIF(※技術職員有資格者名簿!C13:T13,"002-17"))),0,1)))</f>
        <v>0</v>
      </c>
      <c r="BU13" s="47">
        <f>IF(COUNTIF(※技術職員有資格者名簿!C13:T13,120)&gt;=1,1,0)</f>
        <v>0</v>
      </c>
      <c r="BV13" s="47">
        <f>IF(BU13=1,0,(IF(0=((COUNTIF(※技術職員有資格者名簿!C13:T13,223) )),0,1)))</f>
        <v>0</v>
      </c>
      <c r="BW13" s="47">
        <f>IF(BU13+BV13=1,0,(IF(0=((COUNTIF(※技術職員有資格者名簿!C13:T13,197)+COUNTIF(※技術職員有資格者名簿!C13:T13,297)++COUNTIF(※技術職員有資格者名簿!C13:T13,"64-18")+COUNTIF(※技術職員有資格者名簿!C13:T13,"001-18")+COUNTIF(※技術職員有資格者名簿!C13:T13,"002-18"))),0,1)))</f>
        <v>0</v>
      </c>
      <c r="BX13" s="47">
        <f>IF(COUNTIF(※技術職員有資格者名簿!C13:T13,120)+COUNTIF(※技術職員有資格者名簿!C13:T13,137)&gt;=1,1,0)</f>
        <v>0</v>
      </c>
      <c r="BY13" s="47">
        <f>IF(BX13=1,0,(IF(0=((COUNTIF(※技術職員有資格者名簿!C13:T13,223)+COUNTIF(※技術職員有資格者名簿!C13:T13,238) )),0,1)))</f>
        <v>0</v>
      </c>
      <c r="BZ13" s="47">
        <f>IF(BX13+BY13=1,0,(IF(0=((COUNTIF(※技術職員有資格者名簿!C13:T13,192)+COUNTIF(※技術職員有資格者名簿!C13:T13,292)+COUNTIF(※技術職員有資格者名簿!C13:T13,193)++COUNTIF(※技術職員有資格者名簿!C13:T13,293)+COUNTIF(※技術職員有資格者名簿!C13:T13,"64-19")+COUNTIF(※技術職員有資格者名簿!C13:T13,"001-19")+COUNTIF(※技術職員有資格者名簿!C13:T13,"002-19"))),0,1)))</f>
        <v>0</v>
      </c>
      <c r="CA13" s="47">
        <v>0</v>
      </c>
      <c r="CB13" s="47">
        <v>0</v>
      </c>
      <c r="CC13" s="47">
        <f>IF(CA13+CB13=1,0,(IF(0=((COUNTIF(※技術職員有資格者名簿!C13:T13,145)+COUNTIF(※技術職員有資格者名簿!C13:T13,146)+COUNTIF(※技術職員有資格者名簿!C13:T13,"001-20")+COUNTIF(※技術職員有資格者名簿!C13:T13,"002-20"))),0,1)))</f>
        <v>0</v>
      </c>
      <c r="CD13" s="47">
        <f>IF(COUNTIF(※技術職員有資格者名簿!C13:T13,120)&gt;=1,1,0)</f>
        <v>0</v>
      </c>
      <c r="CE13" s="47">
        <f>IF(CD13=1,0,(IF(0=((COUNTIF(※技術職員有資格者名簿!C13:T13,223) )),0,1)))</f>
        <v>0</v>
      </c>
      <c r="CF13" s="47">
        <f>IF(CD13+CE13=1,0,(IF(0=((COUNTIF(※技術職員有資格者名簿!C13:T13,194)+COUNTIF(※技術職員有資格者名簿!C13:T13,294)+COUNTIF(※技術職員有資格者名簿!C13:T13,"64-21")+COUNTIF(※技術職員有資格者名簿!C13:T13,"001-21")+COUNTIF(※技術職員有資格者名簿!C13:T13,"002-21"))),0,1)))</f>
        <v>0</v>
      </c>
      <c r="CG13" s="47">
        <f>IF(COUNTIF(※技術職員有資格者名簿!C13:T13,131)&gt;=1,1,0)</f>
        <v>0</v>
      </c>
      <c r="CH13" s="47">
        <f>IF(CG13=1,0,(IF(0=((COUNTIF(※技術職員有資格者名簿!C13:T13,232) )),0,1)))</f>
        <v>0</v>
      </c>
      <c r="CI13" s="47">
        <f>IF(CG13+CH13=1,0,(IF(0=((COUNTIF(※技術職員有資格者名簿!C13:T13,144)+COUNTIF(※技術職員有資格者名簿!C13:T13,259)+COUNTIF(※技術職員有資格者名簿!C13:T13,260)+COUNTIF(※技術職員有資格者名簿!C13:T13,261)+COUNTIF(※技術職員有資格者名簿!C13:T13,"64-22")+COUNTIF(※技術職員有資格者名簿!C13:T13,"001-22")+COUNTIF(※技術職員有資格者名簿!C13:T13,"002-22"))),0,1)))</f>
        <v>0</v>
      </c>
      <c r="CJ13" s="47">
        <f>IF(COUNTIF(※技術職員有資格者名簿!C13:T13,133)&gt;=1,1,0)</f>
        <v>0</v>
      </c>
      <c r="CK13" s="47">
        <f>IF(CJ13=1,0,(IF(0=((COUNTIF(※技術職員有資格者名簿!C13:T13,234))),0,1)))</f>
        <v>0</v>
      </c>
      <c r="CL13" s="47">
        <f>IF(CJ13+CK13=1,0,(IF(0=((COUNTIF(※技術職員有資格者名簿!C13:T13,141)+COUNTIF(※技術職員有資格者名簿!C13:T13,142)+COUNTIF(※技術職員有資格者名簿!C13:T13,150)+COUNTIF(※技術職員有資格者名簿!C13:T13,151)+COUNTIF(※技術職員有資格者名簿!C13:T13,196)+COUNTIF(※技術職員有資格者名簿!C13:T13,296)+COUNTIF(※技術職員有資格者名簿!C13:T13,"64-23")+COUNTIF(※技術職員有資格者名簿!C13:T13,"001-23")+COUNTIF(※技術職員有資格者名簿!C13:T13,"002-23"))),0,1)))</f>
        <v>0</v>
      </c>
      <c r="CM13" s="47">
        <v>0</v>
      </c>
      <c r="CN13" s="47">
        <v>0</v>
      </c>
      <c r="CO13" s="47">
        <f>IF(CM13+CN13=1,0,(IF(0=((COUNTIF(※技術職員有資格者名簿!C13:T13,148)+COUNTIF(※技術職員有資格者名簿!C13:T13,198)+COUNTIF(※技術職員有資格者名簿!C13:T13,298)+COUNTIF(※技術職員有資格者名簿!C13:T13,61)+COUNTIF(※技術職員有資格者名簿!C13:T13,"001-24")+COUNTIF(※技術職員有資格者名簿!C13:T13,"002-24"))),0,1)))</f>
        <v>0</v>
      </c>
      <c r="CP13" s="47">
        <f>IF(COUNTIF(※技術職員有資格者名簿!C13:T13,120)&gt;=1,1,0)</f>
        <v>0</v>
      </c>
      <c r="CQ13" s="47">
        <f>IF(CP13=1,0,(IF(0=((COUNTIF(※技術職員有資格者名簿!C13:T13,223) )),0,1)))</f>
        <v>0</v>
      </c>
      <c r="CR13" s="47">
        <f>IF(CP13+CQ13=1,0,(IF(0=((COUNTIF(※技術職員有資格者名簿!C13:T13,195)+COUNTIF(※技術職員有資格者名簿!C13:T13,295)+COUNTIF(※技術職員有資格者名簿!C13:T13,"64-25")+COUNTIF(※技術職員有資格者名簿!C13:T13,"001-25")+COUNTIF(※技術職員有資格者名簿!C13:T13,"002-25"))),0,1)))</f>
        <v>0</v>
      </c>
      <c r="CS13" s="47">
        <f>IF(COUNTIF(※技術職員有資格者名簿!C13:T13,113)&gt;=1,1,0)</f>
        <v>0</v>
      </c>
      <c r="CT13" s="47">
        <f>IF(CS13=1,0,(IF(0=((COUNTIF(※技術職員有資格者名簿!C13:T13,214) )),0,1)))</f>
        <v>0</v>
      </c>
      <c r="CU13" s="47">
        <f>IF(CS13+CT13=1,0,(IF(0=((COUNTIF(※技術職員有資格者名簿!C13:T13,147)+COUNTIF(※技術職員有資格者名簿!C13:T13,148)+COUNTIF(※技術職員有資格者名簿!C13:T13,153)+COUNTIF(※技術職員有資格者名簿!C13:T13,154)+COUNTIF(※技術職員有資格者名簿!C13:T13,"001-26")+COUNTIF(※技術職員有資格者名簿!C13:T13,"002-26"))),0,1)))</f>
        <v>0</v>
      </c>
      <c r="CV13" s="47">
        <v>0</v>
      </c>
      <c r="CW13" s="47">
        <v>0</v>
      </c>
      <c r="CX13" s="47">
        <f>IF(COUNTIF(※技術職員有資格者名簿!C13:T13,168)+COUNTIF(※技術職員有資格者名簿!C13:T13,169)+COUNTIF(※技術職員有資格者名簿!C13:T13,"64-27")+COUNTIF(※技術職員有資格者名簿!C13:T13,"001-27")+COUNTIF(※技術職員有資格者名簿!C13:T13,"002-27")&gt;=1,1,0)</f>
        <v>0</v>
      </c>
      <c r="CY13" s="47">
        <v>0</v>
      </c>
      <c r="CZ13" s="47">
        <v>0</v>
      </c>
      <c r="DA13" s="47">
        <f>IF(COUNTIF(※技術職員有資格者名簿!C13:T13,154)+COUNTIF(※技術職員有資格者名簿!C13:T13,"001-28")+COUNTIF(※技術職員有資格者名簿!C13:T13,"002-28")&gt;=1,1,0)</f>
        <v>0</v>
      </c>
      <c r="DB13" s="47">
        <f>IF(COUNTIF(※技術職員有資格者名簿!C13:T13,113)+COUNTIF(※技術職員有資格者名簿!C13:T13,120)&gt;=1,1,0)</f>
        <v>0</v>
      </c>
      <c r="DC13" s="47">
        <f>IF(DB13=1,0,(IF(0=((COUNTIF(※技術職員有資格者名簿!C13:T13,214)+COUNTIF(※技術職員有資格者名簿!C13:T13,221)+COUNTIF(※技術職員有資格者名簿!C13:T13,222))),0,1)))</f>
        <v>0</v>
      </c>
      <c r="DD13" s="47">
        <f>IF(DB13+DC13=1,0,(IF(0=((COUNTIF(※技術職員有資格者名簿!C13:T13,141)+COUNTIF(※技術職員有資格者名簿!C13:T13,142)+COUNTIF(※技術職員有資格者名簿!C13:T13,157)++COUNTIF(※技術職員有資格者名簿!C13:T13,257)+COUNTIF(※技術職員有資格者名簿!C13:T13,60)+COUNTIF(※技術職員有資格者名簿!C13:T13,"001-29")+COUNTIF(※技術職員有資格者名簿!C13:T13,"002-29"))),0,1)))</f>
        <v>0</v>
      </c>
    </row>
    <row r="14" spans="1:108" ht="48" customHeight="1">
      <c r="A14" s="126">
        <v>4</v>
      </c>
      <c r="B14" s="174"/>
      <c r="C14" s="158"/>
      <c r="D14" s="159" t="str">
        <f>IFERROR(VLOOKUP($C14,建設工事資格区分コード表!$A:$F,4,FALSE)&amp;"","")</f>
        <v/>
      </c>
      <c r="E14" s="160" t="str">
        <f>IFERROR(VLOOKUP($C14,建設工事資格区分コード表!$A:$F,6,FALSE),"")</f>
        <v/>
      </c>
      <c r="F14" s="158"/>
      <c r="G14" s="159" t="str">
        <f>IFERROR(VLOOKUP($F14,建設工事資格区分コード表!$A:$F,4,FALSE)&amp;"","")</f>
        <v/>
      </c>
      <c r="H14" s="160" t="str">
        <f>IFERROR(VLOOKUP($F14,建設工事資格区分コード表!$A:$F,6,FALSE),"")</f>
        <v/>
      </c>
      <c r="I14" s="158"/>
      <c r="J14" s="159" t="str">
        <f>IFERROR(VLOOKUP($I14,建設工事資格区分コード表!$A:$F,4,FALSE)&amp;"","")</f>
        <v/>
      </c>
      <c r="K14" s="160" t="str">
        <f>IFERROR(VLOOKUP($I14,建設工事資格区分コード表!$A:$F,6,FALSE),"")</f>
        <v/>
      </c>
      <c r="L14" s="158"/>
      <c r="M14" s="159" t="str">
        <f>IFERROR(VLOOKUP($L14,建設工事資格区分コード表!$A:$F,4,FALSE)&amp;"","")</f>
        <v/>
      </c>
      <c r="N14" s="160" t="str">
        <f>IFERROR(VLOOKUP($L14,建設工事資格区分コード表!$A:$F,6,FALSE),"")</f>
        <v/>
      </c>
      <c r="O14" s="158"/>
      <c r="P14" s="159" t="str">
        <f>IFERROR(VLOOKUP($O14,建設工事資格区分コード表!$A:$F,4,FALSE)&amp;"","")</f>
        <v/>
      </c>
      <c r="Q14" s="160" t="str">
        <f>IFERROR(VLOOKUP($O14,建設工事資格区分コード表!$A:$F,6,FALSE),"")</f>
        <v/>
      </c>
      <c r="R14" s="158"/>
      <c r="S14" s="159" t="str">
        <f>IFERROR(VLOOKUP($R14,建設工事資格区分コード表!$A:$F,4,FALSE)&amp;"","")</f>
        <v/>
      </c>
      <c r="T14" s="161" t="str">
        <f>IFERROR(VLOOKUP($R14,建設工事資格区分コード表!$A:$F,6,FALSE),"")</f>
        <v/>
      </c>
      <c r="V14" s="47">
        <f>IF(COUNTIF(※技術職員有資格者名簿!C14:T14,111)+COUNTIF(※技術職員有資格者名簿!C14:T14,113)&gt;=1,1,0)</f>
        <v>0</v>
      </c>
      <c r="W14" s="47">
        <f>IF(V14=1,0,(IF(0=((COUNTIF(※技術職員有資格者名簿!$C14:$T14,212)+COUNTIF(※技術職員有資格者名簿!$C14:$T14,214))),0,1)))</f>
        <v>0</v>
      </c>
      <c r="X14" s="73">
        <f>IF(V14+W14=1,0,(IF(0=((COUNTIF(※技術職員有資格者名簿!C14:T14,141)+COUNTIF(※技術職員有資格者名簿!C14:T14,142)+COUNTIF(※技術職員有資格者名簿!C14:T14,143)++COUNTIF(※技術職員有資格者名簿!C14:T14,149)+COUNTIF(※技術職員有資格者名簿!C14:T14,151)+COUNTIF(※技術職員有資格者名簿!C14:T14,"001-1")+COUNTIF(※技術職員有資格者名簿!C14:T14,"002-1"))),0,1)))</f>
        <v>0</v>
      </c>
      <c r="Y14" s="47">
        <f>IF(COUNTIF(※技術職員有資格者名簿!C14:T14,120)+COUNTIF(※技術職員有資格者名簿!C14:T14,137)&gt;=1,1,0)</f>
        <v>0</v>
      </c>
      <c r="Z14" s="47">
        <f>IF(Y14=1,0,(IF(0=((COUNTIF(※技術職員有資格者名簿!$C14:$T14,221)+COUNTIF(※技術職員有資格者名簿!$C14:$T14,238))),0,1)))</f>
        <v>0</v>
      </c>
      <c r="AA14" s="73">
        <f>IF(Y14+Z14=1,0,(IF(0=((COUNTIF(※技術職員有資格者名簿!F14:W14,"001-2")+COUNTIF(※技術職員有資格者名簿!F14:W14,"002-2"))),0,1)))</f>
        <v>0</v>
      </c>
      <c r="AB14" s="47">
        <f>IF(COUNTIF(※技術職員有資格者名簿!C14:T14,120)+COUNTIF(※技術職員有資格者名簿!C14:T14,137)&gt;=1,1,0)</f>
        <v>0</v>
      </c>
      <c r="AC14" s="47">
        <f>IF(AB14=1,0,(IF(0=((COUNTIF(※技術職員有資格者名簿!C14:T14,222)+COUNTIF(※技術職員有資格者名簿!C14:T14,223)+COUNTIF(※技術職員有資格者名簿!C14:T14,238)+COUNTIF(※技術職員有資格者名簿!C14:T14,239) )),0,1)))</f>
        <v>0</v>
      </c>
      <c r="AD14" s="73">
        <f>IF(AB14+AC14=1,0,(IF(0=(COUNTIF(※技術職員有資格者名簿!C14:T14,171)+COUNTIF(※技術職員有資格者名簿!C14:T14,271)+COUNTIF(※技術職員有資格者名簿!C14:T14,164)++COUNTIF(※技術職員有資格者名簿!C14:T14,264)+COUNTIF(※技術職員有資格者名簿!C14:T14,"64-3" )+COUNTIF(※技術職員有資格者名簿!C14:T14,"001-3")+COUNTIF(※技術職員有資格者名簿!C14:T14,"002-3")),0,1)))</f>
        <v>0</v>
      </c>
      <c r="AE14" s="47">
        <f>IF(COUNTIF(※技術職員有資格者名簿!C14:T14,120)&gt;=1,1,0)</f>
        <v>0</v>
      </c>
      <c r="AF14" s="47">
        <f>IF(AE14=1,0,(IF(0=((COUNTIF(※技術職員有資格者名簿!C14:T14,223) )),0,1)))</f>
        <v>0</v>
      </c>
      <c r="AG14" s="73">
        <f>IF(AE14+AF14=1,0,(IF(0=((COUNTIF(※技術職員有資格者名簿!C14:T14,172)+COUNTIF(※技術職員有資格者名簿!C14:T14,272)+COUNTIF(※技術職員有資格者名簿!C14:T14,"64-4")+COUNTIF(※技術職員有資格者名簿!C14:T14,"001-4")+COUNTIF(※技術職員有資格者名簿!C14:T14,"002-4"))),0,1)))</f>
        <v>0</v>
      </c>
      <c r="AH14" s="47">
        <f>IF(COUNTIF(※技術職員有資格者名簿!C14:T14,111)+COUNTIF(※技術職員有資格者名簿!C14:T14,113)+COUNTIF(※技術職員有資格者名簿!C14:T14,120)&gt;=1,1,0)</f>
        <v>0</v>
      </c>
      <c r="AI14" s="47">
        <f>IF(AH14=1,0,(IF(0=((COUNTIF(※技術職員有資格者名簿!C14:T14,212)+COUNTIF(※技術職員有資格者名簿!C14:T14,214)+COUNTIF(※技術職員有資格者名簿!C14:T14,216)+COUNTIF(※技術職員有資格者名簿!C14:T14,222))),0,1)))</f>
        <v>0</v>
      </c>
      <c r="AJ14" s="47">
        <f>IF(AH14+AI14=1,0,(IF(0=((COUNTIF(※技術職員有資格者名簿!C14:T14,141)+COUNTIF(※技術職員有資格者名簿!C14:T14,142)+COUNTIF(※技術職員有資格者名簿!C14:T14,143)+COUNTIF(※技術職員有資格者名簿!C14:T14,149)+COUNTIF(※技術職員有資格者名簿!C14:T14,151)+COUNTIF(※技術職員有資格者名簿!C14:T14,164)+COUNTIF(※技術職員有資格者名簿!C14:T14,264)+COUNTIF(※技術職員有資格者名簿!C14:T14,157)+COUNTIF(※技術職員有資格者名簿!C14:T14,257)+COUNTIF(※技術職員有資格者名簿!C14:T14,173)+COUNTIF(※技術職員有資格者名簿!C14:T14,273)+COUNTIF(※技術職員有資格者名簿!C14:T14,166)+COUNTIF(※技術職員有資格者名簿!C14:T14,266)+COUNTIF(※技術職員有資格者名簿!C14:T14,61)+COUNTIF(※技術職員有資格者名簿!C14:T14,40)+COUNTIF(※技術職員有資格者名簿!C14:T14,"64-5")+COUNTIF(※技術職員有資格者名簿!C14:T14,"001-5")+COUNTIF(※技術職員有資格者名簿!C14:T14,"002-5") )),0,1)))</f>
        <v>0</v>
      </c>
      <c r="AK14" s="47">
        <f>IF(COUNTIF(※技術職員有資格者名簿!C14:T14,113)+COUNTIF(※技術職員有資格者名簿!C14:T14,120)&gt;=1,1,0)</f>
        <v>0</v>
      </c>
      <c r="AL14" s="47">
        <f>IF(AK14=1,0,(IF(0=((COUNTIF(※技術職員有資格者名簿!C14:T14,214)+COUNTIF(※技術職員有資格者名簿!C14:T14,223))),0,1)))</f>
        <v>0</v>
      </c>
      <c r="AM14" s="47">
        <f>IF(AK14+AL14=1,0,(IF(0=((COUNTIF(※技術職員有資格者名簿!C14:T14,179)+COUNTIF(※技術職員有資格者名簿!C14:T14,279)+COUNTIF(※技術職員有資格者名簿!C14:T14,180)++COUNTIF(※技術職員有資格者名簿!C14:T14,280)+COUNTIF(※技術職員有資格者名簿!C14:T14,"64-6")+COUNTIF(※技術職員有資格者名簿!C14:T14,"001-6")+COUNTIF(※技術職員有資格者名簿!C14:T14,"002-6"))),0,1)))</f>
        <v>0</v>
      </c>
      <c r="AN14" s="47">
        <f>IF(COUNTIF(※技術職員有資格者名簿!C14:T14,120)+COUNTIF(※技術職員有資格者名簿!C14:T14,137)&gt;=1,1,0)</f>
        <v>0</v>
      </c>
      <c r="AO14" s="47">
        <f>IF(AN14=1,0,(IF(0=((COUNTIF(※技術職員有資格者名簿!C14:T14,223)+COUNTIF(※技術職員有資格者名簿!C14:T14,238) )),0,1)))</f>
        <v>0</v>
      </c>
      <c r="AP14" s="47">
        <f>IF(AN14+AO14=1,0,(IF(0=((COUNTIF(※技術職員有資格者名簿!C14:T14,170)+COUNTIF(※技術職員有資格者名簿!C14:T14,270)+COUNTIF(※技術職員有資格者名簿!C14:T14,184)++COUNTIF(※技術職員有資格者名簿!C14:T14,284)+COUNTIF(※技術職員有資格者名簿!C14:T14,186)+COUNTIF(※技術職員有資格者名簿!C14:T14,286)+COUNTIF(※技術職員有資格者名簿!C14:T14,"64-7")+COUNTIF(※技術職員有資格者名簿!C14:T14,"001-7")+COUNTIF(※技術職員有資格者名簿!C14:T14,"002-7"))),0,1)))</f>
        <v>0</v>
      </c>
      <c r="AQ14" s="47">
        <f>IF(COUNTIF(※技術職員有資格者名簿!C14:T14,127)&gt;=1,1,0)</f>
        <v>0</v>
      </c>
      <c r="AR14" s="47">
        <f>IF(AQ14=1,0,(IF(0=((COUNTIF(※技術職員有資格者名簿!C14:T14,228)+COUNTIF(※技術職員有資格者名簿!C14:T14,155) )),0,1)))</f>
        <v>0</v>
      </c>
      <c r="AS14" s="47">
        <f>IF(AQ14+AR14=1,0,(IF(0=((COUNTIF(※技術職員有資格者名簿!C14:T14,141)+COUNTIF(※技術職員有資格者名簿!C14:T14,142)+COUNTIF(※技術職員有資格者名簿!C14:T14,144)++COUNTIF(※技術職員有資格者名簿!C14:T14,256)+COUNTIF(※技術職員有資格者名簿!C14:T14,258)+COUNTIF(※技術職員有資格者名簿!C14:T14,62)+COUNTIF(※技術職員有資格者名簿!C14:T14,63)+COUNTIF(※技術職員有資格者名簿!C14:T14,"64-8")+COUNTIF(※技術職員有資格者名簿!C14:T14,"001-8")+COUNTIF(※技術職員有資格者名簿!C14:T14,"002-8"))),0,1)))</f>
        <v>0</v>
      </c>
      <c r="AT14" s="47">
        <f>IF(COUNTIF(※技術職員有資格者名簿!C14:T14,129)&gt;=1,1,0)</f>
        <v>0</v>
      </c>
      <c r="AU14" s="47">
        <f>IF(AT14=1,0,(IF(0=((COUNTIF(※技術職員有資格者名簿!C14:T14,230) )),0,1)))</f>
        <v>0</v>
      </c>
      <c r="AV14" s="47">
        <f>IF(AT14+AU14=1,0,(IF(0=((COUNTIF(※技術職員有資格者名簿!C14:T14,146)+COUNTIF(※技術職員有資格者名簿!C14:T14,147)+COUNTIF(※技術職員有資格者名簿!C14:T14,148)+COUNTIF(※技術職員有資格者名簿!C14:T14,152)+COUNTIF(※技術職員有資格者名簿!C14:T14,153)+COUNTIF(※技術職員有資格者名簿!C14:T14,154)+COUNTIF(※技術職員有資格者名簿!C14:T14,265)+COUNTIF(※技術職員有資格者名簿!C14:T14,174)+COUNTIF(※技術職員有資格者名簿!C14:T14,274)+COUNTIF(※技術職員有資格者名簿!C14:T14,175)+COUNTIF(※技術職員有資格者名簿!C14:T14,275)+COUNTIF(※技術職員有資格者名簿!C14:T14,176)+COUNTIF(※技術職員有資格者名簿!C14:T14,276)+COUNTIF(※技術職員有資格者名簿!C14:T14,170)+COUNTIF(※技術職員有資格者名簿!C14:T14,270)+COUNTIF(※技術職員有資格者名簿!C14:T14,62)+COUNTIF(※技術職員有資格者名簿!C14:T14,63)+COUNTIF(※技術職員有資格者名簿!C14:T14,"64-9")+COUNTIF(※技術職員有資格者名簿!C14:T14,"001-9")+COUNTIF(※技術職員有資格者名簿!C14:T14,"002-9"))),0,1)))</f>
        <v>0</v>
      </c>
      <c r="AW14" s="47">
        <f>IF(COUNTIF(※技術職員有資格者名簿!C14:T14,120)+COUNTIF(※技術職員有資格者名簿!C14:T14,137)&gt;=1,1,0)</f>
        <v>0</v>
      </c>
      <c r="AX14" s="47">
        <f>IF(AW14=1,0,(IF(0=((COUNTIF(※技術職員有資格者名簿!C14:T14,222)+COUNTIF(※技術職員有資格者名簿!C14:T14,223)+COUNTIF(※技術職員有資格者名簿!C14:T14,238))),0,1)))</f>
        <v>0</v>
      </c>
      <c r="AY14" s="47">
        <f>IF(AW14+AX14=1,0,(IF(0=((COUNTIF(※技術職員有資格者名簿!C14:T14,177)+COUNTIF(※技術職員有資格者名簿!C14:T14,277)+COUNTIF(※技術職員有資格者名簿!C14:T14,178)++COUNTIF(※技術職員有資格者名簿!C14:T14,278)+COUNTIF(※技術職員有資格者名簿!C14:T14,179)+COUNTIF(※技術職員有資格者名簿!C14:T14,279)+COUNTIF(※技術職員有資格者名簿!C14:T14,"64-10")+COUNTIF(※技術職員有資格者名簿!C14:T14,"001-10")+COUNTIF(※技術職員有資格者名簿!C14:T14,"002-10"))),0,1)))</f>
        <v>0</v>
      </c>
      <c r="AZ14" s="47">
        <f>IF(COUNTIF(※技術職員有資格者名簿!C14:T14,113)+COUNTIF(※技術職員有資格者名簿!C14:T14,120)+COUNTIF(※技術職員有資格者名簿!C14:T14,137)&gt;=1,1,0)</f>
        <v>0</v>
      </c>
      <c r="BA14" s="47">
        <f>IF(AZ14=1,0,(IF(0=((COUNTIF(※技術職員有資格者名簿!C14:T14,214)+COUNTIF(※技術職員有資格者名簿!C14:T14,222))),0,1)))</f>
        <v>0</v>
      </c>
      <c r="BB14" s="47">
        <f>IF(AZ14+BA14=1,0,(IF(0=((COUNTIF(※技術職員有資格者名簿!C14:T14,142)+COUNTIF(※技術職員有資格者名簿!C14:T14,181)+COUNTIF(※技術職員有資格者名簿!C14:T14,281)++COUNTIF(※技術職員有資格者名簿!C14:T14,"64-11")+COUNTIF(※技術職員有資格者名簿!C14:T14,"001-11")+COUNTIF(※技術職員有資格者名簿!C14:T14,"002-11"))),0,1)))</f>
        <v>0</v>
      </c>
      <c r="BC14" s="47">
        <f>IF(COUNTIF(※技術職員有資格者名簿!C14:T14,120)&gt;=1,1,0)</f>
        <v>0</v>
      </c>
      <c r="BD14" s="47">
        <f>IF(BC14=1,0,(IF(0=((COUNTIF(※技術職員有資格者名簿!C14:T14,222))),0,1)))</f>
        <v>0</v>
      </c>
      <c r="BE14" s="47">
        <f>IF(BC14+BD14=1,0,(IF(0=((COUNTIF(※技術職員有資格者名簿!C14:T14,182)+COUNTIF(※技術職員有資格者名簿!C14:T14,282)++COUNTIF(※技術職員有資格者名簿!C14:T14,"64-12")+COUNTIF(※技術職員有資格者名簿!C14:T14,"001-12")+COUNTIF(※技術職員有資格者名簿!C14:T14,"002-12"))),0,1)))</f>
        <v>0</v>
      </c>
      <c r="BF14" s="47">
        <f>IF(COUNTIF(※技術職員有資格者名簿!C14:T14,111)+COUNTIF(※技術職員有資格者名簿!C14:T14,113)&gt;=1,1,0)</f>
        <v>0</v>
      </c>
      <c r="BG14" s="47">
        <f>IF(BF14=1,0,(IF(0=((COUNTIF(※技術職員有資格者名簿!C14:T14,212)+COUNTIF(※技術職員有資格者名簿!C14:T14,214))),0,1)))</f>
        <v>0</v>
      </c>
      <c r="BH14" s="47">
        <f>IF(BF14+BG14=1,0,(IF(0=((COUNTIF(※技術職員有資格者名簿!C14:T14,141)+COUNTIF(※技術職員有資格者名簿!C14:T14,142)++COUNTIF(※技術職員有資格者名簿!C14:T14,"64-13")+COUNTIF(※技術職員有資格者名簿!C14:T14,"001-13")+COUNTIF(※技術職員有資格者名簿!C14:T14,"002-13"))),0,1)))</f>
        <v>0</v>
      </c>
      <c r="BI14" s="47">
        <f>IF(COUNTIF(※技術職員有資格者名簿!C14:T14,113)&gt;=1,1,0)</f>
        <v>0</v>
      </c>
      <c r="BJ14" s="47">
        <f>IF(BI14=1,0,(IF(0=((COUNTIF(※技術職員有資格者名簿!C14:T14,214))),0,1)))</f>
        <v>0</v>
      </c>
      <c r="BK14" s="47">
        <f>IF(BI14+BJ14=1,0,(IF(0=((COUNTIF(※技術職員有資格者名簿!C14:T14,141)+COUNTIF(※技術職員有資格者名簿!C14:T14,142)+COUNTIF(※技術職員有資格者名簿!C14:T14,149)+COUNTIF(※技術職員有資格者名簿!C14:T14,"64-14")+COUNTIF(※技術職員有資格者名簿!C14:T14,"001-14")+COUNTIF(※技術職員有資格者名簿!C14:T14,"002-14"))),0,1)))</f>
        <v>0</v>
      </c>
      <c r="BL14" s="47">
        <f>IF(COUNTIF(※技術職員有資格者名簿!C14:T14,120)&gt;=1,1,0)</f>
        <v>0</v>
      </c>
      <c r="BM14" s="47">
        <f>IF(BL14=1,0,(IF(0=((COUNTIF(※技術職員有資格者名簿!C14:T14,223) )),0,1)))</f>
        <v>0</v>
      </c>
      <c r="BN14" s="47">
        <f>IF(BL14+BM14=1,0,(IF(0=((COUNTIF(※技術職員有資格者名簿!C14:T14,170)+COUNTIF(※技術職員有資格者名簿!C14:T14,270)+COUNTIF(※技術職員有資格者名簿!C14:T14,183)+COUNTIF(※技術職員有資格者名簿!C14:T14,283)+COUNTIF(※技術職員有資格者名簿!C14:T14,184)+COUNTIF(※技術職員有資格者名簿!C14:T14,284)+COUNTIF(※技術職員有資格者名簿!C14:T14,185)+COUNTIF(※技術職員有資格者名簿!C14:T14,285)+COUNTIF(※技術職員有資格者名簿!C14:T14,"64-15")+COUNTIF(※技術職員有資格者名簿!C14:T14,"001-15")+COUNTIF(※技術職員有資格者名簿!C14:T14,"002-15"))),0,1)))</f>
        <v>0</v>
      </c>
      <c r="BO14" s="47">
        <f>IF(COUNTIF(※技術職員有資格者名簿!C14:T14,120)&gt;=1,1,0)</f>
        <v>0</v>
      </c>
      <c r="BP14" s="47">
        <f>IF(BO14=1,0,(IF(0=((COUNTIF(※技術職員有資格者名簿!C14:T14,223) )),0,1)))</f>
        <v>0</v>
      </c>
      <c r="BQ14" s="47">
        <f>IF(BO14+BP14=1,0,(IF(0=((COUNTIF(※技術職員有資格者名簿!C14:T14,187)+COUNTIF(※技術職員有資格者名簿!C14:T14,287)++COUNTIF(※技術職員有資格者名簿!C14:T14,"64-16")+COUNTIF(※技術職員有資格者名簿!C14:T14,"001-16")+COUNTIF(※技術職員有資格者名簿!C14:T14,"002-16"))),0,1)))</f>
        <v>0</v>
      </c>
      <c r="BR14" s="47">
        <f>IF(COUNTIF(※技術職員有資格者名簿!C14:T14,113)+COUNTIF(※技術職員有資格者名簿!C14:T14,120)&gt;=1,1,0)</f>
        <v>0</v>
      </c>
      <c r="BS14" s="47">
        <f>IF(BR14=1,0,(IF(0=((COUNTIF(※技術職員有資格者名簿!C14:T14,215)+COUNTIF(※技術職員有資格者名簿!C14:T14,223))),0,1)))</f>
        <v>0</v>
      </c>
      <c r="BT14" s="47">
        <f>IF(BR14+BS14=1,0,(IF(0=((COUNTIF(※技術職員有資格者名簿!C14:T14,188)+COUNTIF(※技術職員有資格者名簿!C14:T14,288)+COUNTIF(※技術職員有資格者名簿!C14:T14,189)++COUNTIF(※技術職員有資格者名簿!C14:T14,289)+COUNTIF(※技術職員有資格者名簿!C14:T14,190)+COUNTIF(※技術職員有資格者名簿!C14:T14,290)+COUNTIF(※技術職員有資格者名簿!C14:T14,191)+COUNTIF(※技術職員有資格者名簿!C14:T14,291)+COUNTIF(※技術職員有資格者名簿!C14:T14,167)+COUNTIF(※技術職員有資格者名簿!C14:T14,"64-17")+COUNTIF(※技術職員有資格者名簿!C14:T14,"001-17")+COUNTIF(※技術職員有資格者名簿!C14:T14,"002-17"))),0,1)))</f>
        <v>0</v>
      </c>
      <c r="BU14" s="47">
        <f>IF(COUNTIF(※技術職員有資格者名簿!C14:T14,120)&gt;=1,1,0)</f>
        <v>0</v>
      </c>
      <c r="BV14" s="47">
        <f>IF(BU14=1,0,(IF(0=((COUNTIF(※技術職員有資格者名簿!C14:T14,223) )),0,1)))</f>
        <v>0</v>
      </c>
      <c r="BW14" s="47">
        <f>IF(BU14+BV14=1,0,(IF(0=((COUNTIF(※技術職員有資格者名簿!C14:T14,197)+COUNTIF(※技術職員有資格者名簿!C14:T14,297)++COUNTIF(※技術職員有資格者名簿!C14:T14,"64-18")+COUNTIF(※技術職員有資格者名簿!C14:T14,"001-18")+COUNTIF(※技術職員有資格者名簿!C14:T14,"002-18"))),0,1)))</f>
        <v>0</v>
      </c>
      <c r="BX14" s="47">
        <f>IF(COUNTIF(※技術職員有資格者名簿!C14:T14,120)+COUNTIF(※技術職員有資格者名簿!C14:T14,137)&gt;=1,1,0)</f>
        <v>0</v>
      </c>
      <c r="BY14" s="47">
        <f>IF(BX14=1,0,(IF(0=((COUNTIF(※技術職員有資格者名簿!C14:T14,223)+COUNTIF(※技術職員有資格者名簿!C14:T14,238) )),0,1)))</f>
        <v>0</v>
      </c>
      <c r="BZ14" s="47">
        <f>IF(BX14+BY14=1,0,(IF(0=((COUNTIF(※技術職員有資格者名簿!C14:T14,192)+COUNTIF(※技術職員有資格者名簿!C14:T14,292)+COUNTIF(※技術職員有資格者名簿!C14:T14,193)++COUNTIF(※技術職員有資格者名簿!C14:T14,293)+COUNTIF(※技術職員有資格者名簿!C14:T14,"64-19")+COUNTIF(※技術職員有資格者名簿!C14:T14,"001-19")+COUNTIF(※技術職員有資格者名簿!C14:T14,"002-19"))),0,1)))</f>
        <v>0</v>
      </c>
      <c r="CA14" s="47">
        <v>0</v>
      </c>
      <c r="CB14" s="47">
        <v>0</v>
      </c>
      <c r="CC14" s="47">
        <f>IF(CA14+CB14=1,0,(IF(0=((COUNTIF(※技術職員有資格者名簿!C14:T14,145)+COUNTIF(※技術職員有資格者名簿!C14:T14,146)+COUNTIF(※技術職員有資格者名簿!C14:T14,"001-20")+COUNTIF(※技術職員有資格者名簿!C14:T14,"002-20"))),0,1)))</f>
        <v>0</v>
      </c>
      <c r="CD14" s="47">
        <f>IF(COUNTIF(※技術職員有資格者名簿!C14:T14,120)&gt;=1,1,0)</f>
        <v>0</v>
      </c>
      <c r="CE14" s="47">
        <f>IF(CD14=1,0,(IF(0=((COUNTIF(※技術職員有資格者名簿!C14:T14,223) )),0,1)))</f>
        <v>0</v>
      </c>
      <c r="CF14" s="47">
        <f>IF(CD14+CE14=1,0,(IF(0=((COUNTIF(※技術職員有資格者名簿!C14:T14,194)+COUNTIF(※技術職員有資格者名簿!C14:T14,294)+COUNTIF(※技術職員有資格者名簿!C14:T14,"64-21")+COUNTIF(※技術職員有資格者名簿!C14:T14,"001-21")+COUNTIF(※技術職員有資格者名簿!C14:T14,"002-21"))),0,1)))</f>
        <v>0</v>
      </c>
      <c r="CG14" s="47">
        <f>IF(COUNTIF(※技術職員有資格者名簿!C14:T14,131)&gt;=1,1,0)</f>
        <v>0</v>
      </c>
      <c r="CH14" s="47">
        <f>IF(CG14=1,0,(IF(0=((COUNTIF(※技術職員有資格者名簿!C14:T14,232) )),0,1)))</f>
        <v>0</v>
      </c>
      <c r="CI14" s="47">
        <f>IF(CG14+CH14=1,0,(IF(0=((COUNTIF(※技術職員有資格者名簿!C14:T14,144)+COUNTIF(※技術職員有資格者名簿!C14:T14,259)+COUNTIF(※技術職員有資格者名簿!C14:T14,260)+COUNTIF(※技術職員有資格者名簿!C14:T14,261)+COUNTIF(※技術職員有資格者名簿!C14:T14,"64-22")+COUNTIF(※技術職員有資格者名簿!C14:T14,"001-22")+COUNTIF(※技術職員有資格者名簿!C14:T14,"002-22"))),0,1)))</f>
        <v>0</v>
      </c>
      <c r="CJ14" s="47">
        <f>IF(COUNTIF(※技術職員有資格者名簿!C14:T14,133)&gt;=1,1,0)</f>
        <v>0</v>
      </c>
      <c r="CK14" s="47">
        <f>IF(CJ14=1,0,(IF(0=((COUNTIF(※技術職員有資格者名簿!C14:T14,234))),0,1)))</f>
        <v>0</v>
      </c>
      <c r="CL14" s="47">
        <f>IF(CJ14+CK14=1,0,(IF(0=((COUNTIF(※技術職員有資格者名簿!C14:T14,141)+COUNTIF(※技術職員有資格者名簿!C14:T14,142)+COUNTIF(※技術職員有資格者名簿!C14:T14,150)+COUNTIF(※技術職員有資格者名簿!C14:T14,151)+COUNTIF(※技術職員有資格者名簿!C14:T14,196)+COUNTIF(※技術職員有資格者名簿!C14:T14,296)+COUNTIF(※技術職員有資格者名簿!C14:T14,"64-23")+COUNTIF(※技術職員有資格者名簿!C14:T14,"001-23")+COUNTIF(※技術職員有資格者名簿!C14:T14,"002-23"))),0,1)))</f>
        <v>0</v>
      </c>
      <c r="CM14" s="47">
        <v>0</v>
      </c>
      <c r="CN14" s="47">
        <v>0</v>
      </c>
      <c r="CO14" s="47">
        <f>IF(CM14+CN14=1,0,(IF(0=((COUNTIF(※技術職員有資格者名簿!C14:T14,148)+COUNTIF(※技術職員有資格者名簿!C14:T14,198)+COUNTIF(※技術職員有資格者名簿!C14:T14,298)+COUNTIF(※技術職員有資格者名簿!C14:T14,61)+COUNTIF(※技術職員有資格者名簿!C14:T14,"001-24")+COUNTIF(※技術職員有資格者名簿!C14:T14,"002-24"))),0,1)))</f>
        <v>0</v>
      </c>
      <c r="CP14" s="47">
        <f>IF(COUNTIF(※技術職員有資格者名簿!C14:T14,120)&gt;=1,1,0)</f>
        <v>0</v>
      </c>
      <c r="CQ14" s="47">
        <f>IF(CP14=1,0,(IF(0=((COUNTIF(※技術職員有資格者名簿!C14:T14,223) )),0,1)))</f>
        <v>0</v>
      </c>
      <c r="CR14" s="47">
        <f>IF(CP14+CQ14=1,0,(IF(0=((COUNTIF(※技術職員有資格者名簿!C14:T14,195)+COUNTIF(※技術職員有資格者名簿!C14:T14,295)+COUNTIF(※技術職員有資格者名簿!C14:T14,"64-25")+COUNTIF(※技術職員有資格者名簿!C14:T14,"001-25")+COUNTIF(※技術職員有資格者名簿!C14:T14,"002-25"))),0,1)))</f>
        <v>0</v>
      </c>
      <c r="CS14" s="47">
        <f>IF(COUNTIF(※技術職員有資格者名簿!C14:T14,113)&gt;=1,1,0)</f>
        <v>0</v>
      </c>
      <c r="CT14" s="47">
        <f>IF(CS14=1,0,(IF(0=((COUNTIF(※技術職員有資格者名簿!C14:T14,214) )),0,1)))</f>
        <v>0</v>
      </c>
      <c r="CU14" s="47">
        <f>IF(CS14+CT14=1,0,(IF(0=((COUNTIF(※技術職員有資格者名簿!C14:T14,147)+COUNTIF(※技術職員有資格者名簿!C14:T14,148)+COUNTIF(※技術職員有資格者名簿!C14:T14,153)+COUNTIF(※技術職員有資格者名簿!C14:T14,154)+COUNTIF(※技術職員有資格者名簿!C14:T14,"001-26")+COUNTIF(※技術職員有資格者名簿!C14:T14,"002-26"))),0,1)))</f>
        <v>0</v>
      </c>
      <c r="CV14" s="47">
        <v>0</v>
      </c>
      <c r="CW14" s="47">
        <v>0</v>
      </c>
      <c r="CX14" s="47">
        <f>IF(COUNTIF(※技術職員有資格者名簿!C14:T14,168)+COUNTIF(※技術職員有資格者名簿!C14:T14,169)+COUNTIF(※技術職員有資格者名簿!C14:T14,"64-27")+COUNTIF(※技術職員有資格者名簿!C14:T14,"001-27")+COUNTIF(※技術職員有資格者名簿!C14:T14,"002-27")&gt;=1,1,0)</f>
        <v>0</v>
      </c>
      <c r="CY14" s="47">
        <v>0</v>
      </c>
      <c r="CZ14" s="47">
        <v>0</v>
      </c>
      <c r="DA14" s="47">
        <f>IF(COUNTIF(※技術職員有資格者名簿!C14:T14,154)+COUNTIF(※技術職員有資格者名簿!C14:T14,"001-28")+COUNTIF(※技術職員有資格者名簿!C14:T14,"002-28")&gt;=1,1,0)</f>
        <v>0</v>
      </c>
      <c r="DB14" s="47">
        <f>IF(COUNTIF(※技術職員有資格者名簿!C14:T14,113)+COUNTIF(※技術職員有資格者名簿!C14:T14,120)&gt;=1,1,0)</f>
        <v>0</v>
      </c>
      <c r="DC14" s="47">
        <f>IF(DB14=1,0,(IF(0=((COUNTIF(※技術職員有資格者名簿!C14:T14,214)+COUNTIF(※技術職員有資格者名簿!C14:T14,221)+COUNTIF(※技術職員有資格者名簿!C14:T14,222))),0,1)))</f>
        <v>0</v>
      </c>
      <c r="DD14" s="47">
        <f>IF(DB14+DC14=1,0,(IF(0=((COUNTIF(※技術職員有資格者名簿!C14:T14,141)+COUNTIF(※技術職員有資格者名簿!C14:T14,142)+COUNTIF(※技術職員有資格者名簿!C14:T14,157)++COUNTIF(※技術職員有資格者名簿!C14:T14,257)+COUNTIF(※技術職員有資格者名簿!C14:T14,60)+COUNTIF(※技術職員有資格者名簿!C14:T14,"001-29")+COUNTIF(※技術職員有資格者名簿!C14:T14,"002-29"))),0,1)))</f>
        <v>0</v>
      </c>
    </row>
    <row r="15" spans="1:108" ht="48" customHeight="1">
      <c r="A15" s="125">
        <v>5</v>
      </c>
      <c r="B15" s="174"/>
      <c r="C15" s="158"/>
      <c r="D15" s="159" t="str">
        <f>IFERROR(VLOOKUP($C15,建設工事資格区分コード表!$A:$F,4,FALSE)&amp;"","")</f>
        <v/>
      </c>
      <c r="E15" s="160" t="str">
        <f>IFERROR(VLOOKUP($C15,建設工事資格区分コード表!$A:$F,6,FALSE),"")</f>
        <v/>
      </c>
      <c r="F15" s="158"/>
      <c r="G15" s="159" t="str">
        <f>IFERROR(VLOOKUP($F15,建設工事資格区分コード表!$A:$F,4,FALSE)&amp;"","")</f>
        <v/>
      </c>
      <c r="H15" s="160" t="str">
        <f>IFERROR(VLOOKUP($F15,建設工事資格区分コード表!$A:$F,6,FALSE),"")</f>
        <v/>
      </c>
      <c r="I15" s="158"/>
      <c r="J15" s="159" t="str">
        <f>IFERROR(VLOOKUP($I15,建設工事資格区分コード表!$A:$F,4,FALSE)&amp;"","")</f>
        <v/>
      </c>
      <c r="K15" s="160" t="str">
        <f>IFERROR(VLOOKUP($I15,建設工事資格区分コード表!$A:$F,6,FALSE),"")</f>
        <v/>
      </c>
      <c r="L15" s="158"/>
      <c r="M15" s="159" t="str">
        <f>IFERROR(VLOOKUP($L15,建設工事資格区分コード表!$A:$F,4,FALSE)&amp;"","")</f>
        <v/>
      </c>
      <c r="N15" s="160" t="str">
        <f>IFERROR(VLOOKUP($L15,建設工事資格区分コード表!$A:$F,6,FALSE),"")</f>
        <v/>
      </c>
      <c r="O15" s="158"/>
      <c r="P15" s="159" t="str">
        <f>IFERROR(VLOOKUP($O15,建設工事資格区分コード表!$A:$F,4,FALSE)&amp;"","")</f>
        <v/>
      </c>
      <c r="Q15" s="160" t="str">
        <f>IFERROR(VLOOKUP($O15,建設工事資格区分コード表!$A:$F,6,FALSE),"")</f>
        <v/>
      </c>
      <c r="R15" s="158"/>
      <c r="S15" s="159" t="str">
        <f>IFERROR(VLOOKUP($R15,建設工事資格区分コード表!$A:$F,4,FALSE)&amp;"","")</f>
        <v/>
      </c>
      <c r="T15" s="161" t="str">
        <f>IFERROR(VLOOKUP($R15,建設工事資格区分コード表!$A:$F,6,FALSE),"")</f>
        <v/>
      </c>
      <c r="V15" s="47">
        <f>IF(COUNTIF(※技術職員有資格者名簿!C15:T15,111)+COUNTIF(※技術職員有資格者名簿!C15:T15,113)&gt;=1,1,0)</f>
        <v>0</v>
      </c>
      <c r="W15" s="47">
        <f>IF(V15=1,0,(IF(0=((COUNTIF(※技術職員有資格者名簿!$C15:$T15,212)+COUNTIF(※技術職員有資格者名簿!$C15:$T15,214))),0,1)))</f>
        <v>0</v>
      </c>
      <c r="X15" s="73">
        <f>IF(V15+W15=1,0,(IF(0=((COUNTIF(※技術職員有資格者名簿!C15:T15,141)+COUNTIF(※技術職員有資格者名簿!C15:T15,142)+COUNTIF(※技術職員有資格者名簿!C15:T15,143)++COUNTIF(※技術職員有資格者名簿!C15:T15,149)+COUNTIF(※技術職員有資格者名簿!C15:T15,151)+COUNTIF(※技術職員有資格者名簿!C15:T15,"001-1")+COUNTIF(※技術職員有資格者名簿!C15:T15,"002-1"))),0,1)))</f>
        <v>0</v>
      </c>
      <c r="Y15" s="47">
        <f>IF(COUNTIF(※技術職員有資格者名簿!C15:T15,120)+COUNTIF(※技術職員有資格者名簿!C15:T15,137)&gt;=1,1,0)</f>
        <v>0</v>
      </c>
      <c r="Z15" s="47">
        <f>IF(Y15=1,0,(IF(0=((COUNTIF(※技術職員有資格者名簿!$C15:$T15,221)+COUNTIF(※技術職員有資格者名簿!$C15:$T15,238))),0,1)))</f>
        <v>0</v>
      </c>
      <c r="AA15" s="73">
        <f>IF(Y15+Z15=1,0,(IF(0=((COUNTIF(※技術職員有資格者名簿!F15:W15,"001-2")+COUNTIF(※技術職員有資格者名簿!F15:W15,"002-2"))),0,1)))</f>
        <v>0</v>
      </c>
      <c r="AB15" s="47">
        <f>IF(COUNTIF(※技術職員有資格者名簿!C15:T15,120)+COUNTIF(※技術職員有資格者名簿!C15:T15,137)&gt;=1,1,0)</f>
        <v>0</v>
      </c>
      <c r="AC15" s="47">
        <f>IF(AB15=1,0,(IF(0=((COUNTIF(※技術職員有資格者名簿!C15:T15,222)+COUNTIF(※技術職員有資格者名簿!C15:T15,223)+COUNTIF(※技術職員有資格者名簿!C15:T15,238)+COUNTIF(※技術職員有資格者名簿!C15:T15,239) )),0,1)))</f>
        <v>0</v>
      </c>
      <c r="AD15" s="73">
        <f>IF(AB15+AC15=1,0,(IF(0=(COUNTIF(※技術職員有資格者名簿!C15:T15,171)+COUNTIF(※技術職員有資格者名簿!C15:T15,271)+COUNTIF(※技術職員有資格者名簿!C15:T15,164)++COUNTIF(※技術職員有資格者名簿!C15:T15,264)+COUNTIF(※技術職員有資格者名簿!C15:T15,"64-3" )+COUNTIF(※技術職員有資格者名簿!C15:T15,"001-3")+COUNTIF(※技術職員有資格者名簿!C15:T15,"002-3")),0,1)))</f>
        <v>0</v>
      </c>
      <c r="AE15" s="47">
        <f>IF(COUNTIF(※技術職員有資格者名簿!C15:T15,120)&gt;=1,1,0)</f>
        <v>0</v>
      </c>
      <c r="AF15" s="47">
        <f>IF(AE15=1,0,(IF(0=((COUNTIF(※技術職員有資格者名簿!C15:T15,223) )),0,1)))</f>
        <v>0</v>
      </c>
      <c r="AG15" s="73">
        <f>IF(AE15+AF15=1,0,(IF(0=((COUNTIF(※技術職員有資格者名簿!C15:T15,172)+COUNTIF(※技術職員有資格者名簿!C15:T15,272)+COUNTIF(※技術職員有資格者名簿!C15:T15,"64-4")+COUNTIF(※技術職員有資格者名簿!C15:T15,"001-4")+COUNTIF(※技術職員有資格者名簿!C15:T15,"002-4"))),0,1)))</f>
        <v>0</v>
      </c>
      <c r="AH15" s="47">
        <f>IF(COUNTIF(※技術職員有資格者名簿!C15:T15,111)+COUNTIF(※技術職員有資格者名簿!C15:T15,113)+COUNTIF(※技術職員有資格者名簿!C15:T15,120)&gt;=1,1,0)</f>
        <v>0</v>
      </c>
      <c r="AI15" s="47">
        <f>IF(AH15=1,0,(IF(0=((COUNTIF(※技術職員有資格者名簿!C15:T15,212)+COUNTIF(※技術職員有資格者名簿!C15:T15,214)+COUNTIF(※技術職員有資格者名簿!C15:T15,216)+COUNTIF(※技術職員有資格者名簿!C15:T15,222))),0,1)))</f>
        <v>0</v>
      </c>
      <c r="AJ15" s="47">
        <f>IF(AH15+AI15=1,0,(IF(0=((COUNTIF(※技術職員有資格者名簿!C15:T15,141)+COUNTIF(※技術職員有資格者名簿!C15:T15,142)+COUNTIF(※技術職員有資格者名簿!C15:T15,143)+COUNTIF(※技術職員有資格者名簿!C15:T15,149)+COUNTIF(※技術職員有資格者名簿!C15:T15,151)+COUNTIF(※技術職員有資格者名簿!C15:T15,164)+COUNTIF(※技術職員有資格者名簿!C15:T15,264)+COUNTIF(※技術職員有資格者名簿!C15:T15,157)+COUNTIF(※技術職員有資格者名簿!C15:T15,257)+COUNTIF(※技術職員有資格者名簿!C15:T15,173)+COUNTIF(※技術職員有資格者名簿!C15:T15,273)+COUNTIF(※技術職員有資格者名簿!C15:T15,166)+COUNTIF(※技術職員有資格者名簿!C15:T15,266)+COUNTIF(※技術職員有資格者名簿!C15:T15,61)+COUNTIF(※技術職員有資格者名簿!C15:T15,40)+COUNTIF(※技術職員有資格者名簿!C15:T15,"64-5")+COUNTIF(※技術職員有資格者名簿!C15:T15,"001-5")+COUNTIF(※技術職員有資格者名簿!C15:T15,"002-5") )),0,1)))</f>
        <v>0</v>
      </c>
      <c r="AK15" s="47">
        <f>IF(COUNTIF(※技術職員有資格者名簿!C15:T15,113)+COUNTIF(※技術職員有資格者名簿!C15:T15,120)&gt;=1,1,0)</f>
        <v>0</v>
      </c>
      <c r="AL15" s="47">
        <f>IF(AK15=1,0,(IF(0=((COUNTIF(※技術職員有資格者名簿!C15:T15,214)+COUNTIF(※技術職員有資格者名簿!C15:T15,223))),0,1)))</f>
        <v>0</v>
      </c>
      <c r="AM15" s="47">
        <f>IF(AK15+AL15=1,0,(IF(0=((COUNTIF(※技術職員有資格者名簿!C15:T15,179)+COUNTIF(※技術職員有資格者名簿!C15:T15,279)+COUNTIF(※技術職員有資格者名簿!C15:T15,180)++COUNTIF(※技術職員有資格者名簿!C15:T15,280)+COUNTIF(※技術職員有資格者名簿!C15:T15,"64-6")+COUNTIF(※技術職員有資格者名簿!C15:T15,"001-6")+COUNTIF(※技術職員有資格者名簿!C15:T15,"002-6"))),0,1)))</f>
        <v>0</v>
      </c>
      <c r="AN15" s="47">
        <f>IF(COUNTIF(※技術職員有資格者名簿!C15:T15,120)+COUNTIF(※技術職員有資格者名簿!C15:T15,137)&gt;=1,1,0)</f>
        <v>0</v>
      </c>
      <c r="AO15" s="47">
        <f>IF(AN15=1,0,(IF(0=((COUNTIF(※技術職員有資格者名簿!C15:T15,223)+COUNTIF(※技術職員有資格者名簿!C15:T15,238) )),0,1)))</f>
        <v>0</v>
      </c>
      <c r="AP15" s="47">
        <f>IF(AN15+AO15=1,0,(IF(0=((COUNTIF(※技術職員有資格者名簿!C15:T15,170)+COUNTIF(※技術職員有資格者名簿!C15:T15,270)+COUNTIF(※技術職員有資格者名簿!C15:T15,184)++COUNTIF(※技術職員有資格者名簿!C15:T15,284)+COUNTIF(※技術職員有資格者名簿!C15:T15,186)+COUNTIF(※技術職員有資格者名簿!C15:T15,286)+COUNTIF(※技術職員有資格者名簿!C15:T15,"64-7")+COUNTIF(※技術職員有資格者名簿!C15:T15,"001-7")+COUNTIF(※技術職員有資格者名簿!C15:T15,"002-7"))),0,1)))</f>
        <v>0</v>
      </c>
      <c r="AQ15" s="47">
        <f>IF(COUNTIF(※技術職員有資格者名簿!C15:T15,127)&gt;=1,1,0)</f>
        <v>0</v>
      </c>
      <c r="AR15" s="47">
        <f>IF(AQ15=1,0,(IF(0=((COUNTIF(※技術職員有資格者名簿!C15:T15,228)+COUNTIF(※技術職員有資格者名簿!C15:T15,155) )),0,1)))</f>
        <v>0</v>
      </c>
      <c r="AS15" s="47">
        <f>IF(AQ15+AR15=1,0,(IF(0=((COUNTIF(※技術職員有資格者名簿!C15:T15,141)+COUNTIF(※技術職員有資格者名簿!C15:T15,142)+COUNTIF(※技術職員有資格者名簿!C15:T15,144)++COUNTIF(※技術職員有資格者名簿!C15:T15,256)+COUNTIF(※技術職員有資格者名簿!C15:T15,258)+COUNTIF(※技術職員有資格者名簿!C15:T15,62)+COUNTIF(※技術職員有資格者名簿!C15:T15,63)+COUNTIF(※技術職員有資格者名簿!C15:T15,"64-8")+COUNTIF(※技術職員有資格者名簿!C15:T15,"001-8")+COUNTIF(※技術職員有資格者名簿!C15:T15,"002-8"))),0,1)))</f>
        <v>0</v>
      </c>
      <c r="AT15" s="47">
        <f>IF(COUNTIF(※技術職員有資格者名簿!C15:T15,129)&gt;=1,1,0)</f>
        <v>0</v>
      </c>
      <c r="AU15" s="47">
        <f>IF(AT15=1,0,(IF(0=((COUNTIF(※技術職員有資格者名簿!C15:T15,230) )),0,1)))</f>
        <v>0</v>
      </c>
      <c r="AV15" s="47">
        <f>IF(AT15+AU15=1,0,(IF(0=((COUNTIF(※技術職員有資格者名簿!C15:T15,146)+COUNTIF(※技術職員有資格者名簿!C15:T15,147)+COUNTIF(※技術職員有資格者名簿!C15:T15,148)+COUNTIF(※技術職員有資格者名簿!C15:T15,152)+COUNTIF(※技術職員有資格者名簿!C15:T15,153)+COUNTIF(※技術職員有資格者名簿!C15:T15,154)+COUNTIF(※技術職員有資格者名簿!C15:T15,265)+COUNTIF(※技術職員有資格者名簿!C15:T15,174)+COUNTIF(※技術職員有資格者名簿!C15:T15,274)+COUNTIF(※技術職員有資格者名簿!C15:T15,175)+COUNTIF(※技術職員有資格者名簿!C15:T15,275)+COUNTIF(※技術職員有資格者名簿!C15:T15,176)+COUNTIF(※技術職員有資格者名簿!C15:T15,276)+COUNTIF(※技術職員有資格者名簿!C15:T15,170)+COUNTIF(※技術職員有資格者名簿!C15:T15,270)+COUNTIF(※技術職員有資格者名簿!C15:T15,62)+COUNTIF(※技術職員有資格者名簿!C15:T15,63)+COUNTIF(※技術職員有資格者名簿!C15:T15,"64-9")+COUNTIF(※技術職員有資格者名簿!C15:T15,"001-9")+COUNTIF(※技術職員有資格者名簿!C15:T15,"002-9"))),0,1)))</f>
        <v>0</v>
      </c>
      <c r="AW15" s="47">
        <f>IF(COUNTIF(※技術職員有資格者名簿!C15:T15,120)+COUNTIF(※技術職員有資格者名簿!C15:T15,137)&gt;=1,1,0)</f>
        <v>0</v>
      </c>
      <c r="AX15" s="47">
        <f>IF(AW15=1,0,(IF(0=((COUNTIF(※技術職員有資格者名簿!C15:T15,222)+COUNTIF(※技術職員有資格者名簿!C15:T15,223)+COUNTIF(※技術職員有資格者名簿!C15:T15,238))),0,1)))</f>
        <v>0</v>
      </c>
      <c r="AY15" s="47">
        <f>IF(AW15+AX15=1,0,(IF(0=((COUNTIF(※技術職員有資格者名簿!C15:T15,177)+COUNTIF(※技術職員有資格者名簿!C15:T15,277)+COUNTIF(※技術職員有資格者名簿!C15:T15,178)++COUNTIF(※技術職員有資格者名簿!C15:T15,278)+COUNTIF(※技術職員有資格者名簿!C15:T15,179)+COUNTIF(※技術職員有資格者名簿!C15:T15,279)+COUNTIF(※技術職員有資格者名簿!C15:T15,"64-10")+COUNTIF(※技術職員有資格者名簿!C15:T15,"001-10")+COUNTIF(※技術職員有資格者名簿!C15:T15,"002-10"))),0,1)))</f>
        <v>0</v>
      </c>
      <c r="AZ15" s="47">
        <f>IF(COUNTIF(※技術職員有資格者名簿!C15:T15,113)+COUNTIF(※技術職員有資格者名簿!C15:T15,120)+COUNTIF(※技術職員有資格者名簿!C15:T15,137)&gt;=1,1,0)</f>
        <v>0</v>
      </c>
      <c r="BA15" s="47">
        <f>IF(AZ15=1,0,(IF(0=((COUNTIF(※技術職員有資格者名簿!C15:T15,214)+COUNTIF(※技術職員有資格者名簿!C15:T15,222))),0,1)))</f>
        <v>0</v>
      </c>
      <c r="BB15" s="47">
        <f>IF(AZ15+BA15=1,0,(IF(0=((COUNTIF(※技術職員有資格者名簿!C15:T15,142)+COUNTIF(※技術職員有資格者名簿!C15:T15,181)+COUNTIF(※技術職員有資格者名簿!C15:T15,281)++COUNTIF(※技術職員有資格者名簿!C15:T15,"64-11")+COUNTIF(※技術職員有資格者名簿!C15:T15,"001-11")+COUNTIF(※技術職員有資格者名簿!C15:T15,"002-11"))),0,1)))</f>
        <v>0</v>
      </c>
      <c r="BC15" s="47">
        <f>IF(COUNTIF(※技術職員有資格者名簿!C15:T15,120)&gt;=1,1,0)</f>
        <v>0</v>
      </c>
      <c r="BD15" s="47">
        <f>IF(BC15=1,0,(IF(0=((COUNTIF(※技術職員有資格者名簿!C15:T15,222))),0,1)))</f>
        <v>0</v>
      </c>
      <c r="BE15" s="47">
        <f>IF(BC15+BD15=1,0,(IF(0=((COUNTIF(※技術職員有資格者名簿!C15:T15,182)+COUNTIF(※技術職員有資格者名簿!C15:T15,282)++COUNTIF(※技術職員有資格者名簿!C15:T15,"64-12")+COUNTIF(※技術職員有資格者名簿!C15:T15,"001-12")+COUNTIF(※技術職員有資格者名簿!C15:T15,"002-12"))),0,1)))</f>
        <v>0</v>
      </c>
      <c r="BF15" s="47">
        <f>IF(COUNTIF(※技術職員有資格者名簿!C15:T15,111)+COUNTIF(※技術職員有資格者名簿!C15:T15,113)&gt;=1,1,0)</f>
        <v>0</v>
      </c>
      <c r="BG15" s="47">
        <f>IF(BF15=1,0,(IF(0=((COUNTIF(※技術職員有資格者名簿!C15:T15,212)+COUNTIF(※技術職員有資格者名簿!C15:T15,214))),0,1)))</f>
        <v>0</v>
      </c>
      <c r="BH15" s="47">
        <f>IF(BF15+BG15=1,0,(IF(0=((COUNTIF(※技術職員有資格者名簿!C15:T15,141)+COUNTIF(※技術職員有資格者名簿!C15:T15,142)++COUNTIF(※技術職員有資格者名簿!C15:T15,"64-13")+COUNTIF(※技術職員有資格者名簿!C15:T15,"001-13")+COUNTIF(※技術職員有資格者名簿!C15:T15,"002-13"))),0,1)))</f>
        <v>0</v>
      </c>
      <c r="BI15" s="47">
        <f>IF(COUNTIF(※技術職員有資格者名簿!C15:T15,113)&gt;=1,1,0)</f>
        <v>0</v>
      </c>
      <c r="BJ15" s="47">
        <f>IF(BI15=1,0,(IF(0=((COUNTIF(※技術職員有資格者名簿!C15:T15,214))),0,1)))</f>
        <v>0</v>
      </c>
      <c r="BK15" s="47">
        <f>IF(BI15+BJ15=1,0,(IF(0=((COUNTIF(※技術職員有資格者名簿!C15:T15,141)+COUNTIF(※技術職員有資格者名簿!C15:T15,142)+COUNTIF(※技術職員有資格者名簿!C15:T15,149)+COUNTIF(※技術職員有資格者名簿!C15:T15,"64-14")+COUNTIF(※技術職員有資格者名簿!C15:T15,"001-14")+COUNTIF(※技術職員有資格者名簿!C15:T15,"002-14"))),0,1)))</f>
        <v>0</v>
      </c>
      <c r="BL15" s="47">
        <f>IF(COUNTIF(※技術職員有資格者名簿!C15:T15,120)&gt;=1,1,0)</f>
        <v>0</v>
      </c>
      <c r="BM15" s="47">
        <f>IF(BL15=1,0,(IF(0=((COUNTIF(※技術職員有資格者名簿!C15:T15,223) )),0,1)))</f>
        <v>0</v>
      </c>
      <c r="BN15" s="47">
        <f>IF(BL15+BM15=1,0,(IF(0=((COUNTIF(※技術職員有資格者名簿!C15:T15,170)+COUNTIF(※技術職員有資格者名簿!C15:T15,270)+COUNTIF(※技術職員有資格者名簿!C15:T15,183)+COUNTIF(※技術職員有資格者名簿!C15:T15,283)+COUNTIF(※技術職員有資格者名簿!C15:T15,184)+COUNTIF(※技術職員有資格者名簿!C15:T15,284)+COUNTIF(※技術職員有資格者名簿!C15:T15,185)+COUNTIF(※技術職員有資格者名簿!C15:T15,285)+COUNTIF(※技術職員有資格者名簿!C15:T15,"64-15")+COUNTIF(※技術職員有資格者名簿!C15:T15,"001-15")+COUNTIF(※技術職員有資格者名簿!C15:T15,"002-15"))),0,1)))</f>
        <v>0</v>
      </c>
      <c r="BO15" s="47">
        <f>IF(COUNTIF(※技術職員有資格者名簿!C15:T15,120)&gt;=1,1,0)</f>
        <v>0</v>
      </c>
      <c r="BP15" s="47">
        <f>IF(BO15=1,0,(IF(0=((COUNTIF(※技術職員有資格者名簿!C15:T15,223) )),0,1)))</f>
        <v>0</v>
      </c>
      <c r="BQ15" s="47">
        <f>IF(BO15+BP15=1,0,(IF(0=((COUNTIF(※技術職員有資格者名簿!C15:T15,187)+COUNTIF(※技術職員有資格者名簿!C15:T15,287)++COUNTIF(※技術職員有資格者名簿!C15:T15,"64-16")+COUNTIF(※技術職員有資格者名簿!C15:T15,"001-16")+COUNTIF(※技術職員有資格者名簿!C15:T15,"002-16"))),0,1)))</f>
        <v>0</v>
      </c>
      <c r="BR15" s="47">
        <f>IF(COUNTIF(※技術職員有資格者名簿!C15:T15,113)+COUNTIF(※技術職員有資格者名簿!C15:T15,120)&gt;=1,1,0)</f>
        <v>0</v>
      </c>
      <c r="BS15" s="47">
        <f>IF(BR15=1,0,(IF(0=((COUNTIF(※技術職員有資格者名簿!C15:T15,215)+COUNTIF(※技術職員有資格者名簿!C15:T15,223))),0,1)))</f>
        <v>0</v>
      </c>
      <c r="BT15" s="47">
        <f>IF(BR15+BS15=1,0,(IF(0=((COUNTIF(※技術職員有資格者名簿!C15:T15,188)+COUNTIF(※技術職員有資格者名簿!C15:T15,288)+COUNTIF(※技術職員有資格者名簿!C15:T15,189)++COUNTIF(※技術職員有資格者名簿!C15:T15,289)+COUNTIF(※技術職員有資格者名簿!C15:T15,190)+COUNTIF(※技術職員有資格者名簿!C15:T15,290)+COUNTIF(※技術職員有資格者名簿!C15:T15,191)+COUNTIF(※技術職員有資格者名簿!C15:T15,291)+COUNTIF(※技術職員有資格者名簿!C15:T15,167)+COUNTIF(※技術職員有資格者名簿!C15:T15,"64-17")+COUNTIF(※技術職員有資格者名簿!C15:T15,"001-17")+COUNTIF(※技術職員有資格者名簿!C15:T15,"002-17"))),0,1)))</f>
        <v>0</v>
      </c>
      <c r="BU15" s="47">
        <f>IF(COUNTIF(※技術職員有資格者名簿!C15:T15,120)&gt;=1,1,0)</f>
        <v>0</v>
      </c>
      <c r="BV15" s="47">
        <f>IF(BU15=1,0,(IF(0=((COUNTIF(※技術職員有資格者名簿!C15:T15,223) )),0,1)))</f>
        <v>0</v>
      </c>
      <c r="BW15" s="47">
        <f>IF(BU15+BV15=1,0,(IF(0=((COUNTIF(※技術職員有資格者名簿!C15:T15,197)+COUNTIF(※技術職員有資格者名簿!C15:T15,297)++COUNTIF(※技術職員有資格者名簿!C15:T15,"64-18")+COUNTIF(※技術職員有資格者名簿!C15:T15,"001-18")+COUNTIF(※技術職員有資格者名簿!C15:T15,"002-18"))),0,1)))</f>
        <v>0</v>
      </c>
      <c r="BX15" s="47">
        <f>IF(COUNTIF(※技術職員有資格者名簿!C15:T15,120)+COUNTIF(※技術職員有資格者名簿!C15:T15,137)&gt;=1,1,0)</f>
        <v>0</v>
      </c>
      <c r="BY15" s="47">
        <f>IF(BX15=1,0,(IF(0=((COUNTIF(※技術職員有資格者名簿!C15:T15,223)+COUNTIF(※技術職員有資格者名簿!C15:T15,238) )),0,1)))</f>
        <v>0</v>
      </c>
      <c r="BZ15" s="47">
        <f>IF(BX15+BY15=1,0,(IF(0=((COUNTIF(※技術職員有資格者名簿!C15:T15,192)+COUNTIF(※技術職員有資格者名簿!C15:T15,292)+COUNTIF(※技術職員有資格者名簿!C15:T15,193)++COUNTIF(※技術職員有資格者名簿!C15:T15,293)+COUNTIF(※技術職員有資格者名簿!C15:T15,"64-19")+COUNTIF(※技術職員有資格者名簿!C15:T15,"001-19")+COUNTIF(※技術職員有資格者名簿!C15:T15,"002-19"))),0,1)))</f>
        <v>0</v>
      </c>
      <c r="CA15" s="47">
        <v>0</v>
      </c>
      <c r="CB15" s="47">
        <v>0</v>
      </c>
      <c r="CC15" s="47">
        <f>IF(CA15+CB15=1,0,(IF(0=((COUNTIF(※技術職員有資格者名簿!C15:T15,145)+COUNTIF(※技術職員有資格者名簿!C15:T15,146)+COUNTIF(※技術職員有資格者名簿!C15:T15,"001-20")+COUNTIF(※技術職員有資格者名簿!C15:T15,"002-20"))),0,1)))</f>
        <v>0</v>
      </c>
      <c r="CD15" s="47">
        <f>IF(COUNTIF(※技術職員有資格者名簿!C15:T15,120)&gt;=1,1,0)</f>
        <v>0</v>
      </c>
      <c r="CE15" s="47">
        <f>IF(CD15=1,0,(IF(0=((COUNTIF(※技術職員有資格者名簿!C15:T15,223) )),0,1)))</f>
        <v>0</v>
      </c>
      <c r="CF15" s="47">
        <f>IF(CD15+CE15=1,0,(IF(0=((COUNTIF(※技術職員有資格者名簿!C15:T15,194)+COUNTIF(※技術職員有資格者名簿!C15:T15,294)+COUNTIF(※技術職員有資格者名簿!C15:T15,"64-21")+COUNTIF(※技術職員有資格者名簿!C15:T15,"001-21")+COUNTIF(※技術職員有資格者名簿!C15:T15,"002-21"))),0,1)))</f>
        <v>0</v>
      </c>
      <c r="CG15" s="47">
        <f>IF(COUNTIF(※技術職員有資格者名簿!C15:T15,131)&gt;=1,1,0)</f>
        <v>0</v>
      </c>
      <c r="CH15" s="47">
        <f>IF(CG15=1,0,(IF(0=((COUNTIF(※技術職員有資格者名簿!C15:T15,232) )),0,1)))</f>
        <v>0</v>
      </c>
      <c r="CI15" s="47">
        <f>IF(CG15+CH15=1,0,(IF(0=((COUNTIF(※技術職員有資格者名簿!C15:T15,144)+COUNTIF(※技術職員有資格者名簿!C15:T15,259)+COUNTIF(※技術職員有資格者名簿!C15:T15,260)+COUNTIF(※技術職員有資格者名簿!C15:T15,261)+COUNTIF(※技術職員有資格者名簿!C15:T15,"64-22")+COUNTIF(※技術職員有資格者名簿!C15:T15,"001-22")+COUNTIF(※技術職員有資格者名簿!C15:T15,"002-22"))),0,1)))</f>
        <v>0</v>
      </c>
      <c r="CJ15" s="47">
        <f>IF(COUNTIF(※技術職員有資格者名簿!C15:T15,133)&gt;=1,1,0)</f>
        <v>0</v>
      </c>
      <c r="CK15" s="47">
        <f>IF(CJ15=1,0,(IF(0=((COUNTIF(※技術職員有資格者名簿!C15:T15,234))),0,1)))</f>
        <v>0</v>
      </c>
      <c r="CL15" s="47">
        <f>IF(CJ15+CK15=1,0,(IF(0=((COUNTIF(※技術職員有資格者名簿!C15:T15,141)+COUNTIF(※技術職員有資格者名簿!C15:T15,142)+COUNTIF(※技術職員有資格者名簿!C15:T15,150)+COUNTIF(※技術職員有資格者名簿!C15:T15,151)+COUNTIF(※技術職員有資格者名簿!C15:T15,196)+COUNTIF(※技術職員有資格者名簿!C15:T15,296)+COUNTIF(※技術職員有資格者名簿!C15:T15,"64-23")+COUNTIF(※技術職員有資格者名簿!C15:T15,"001-23")+COUNTIF(※技術職員有資格者名簿!C15:T15,"002-23"))),0,1)))</f>
        <v>0</v>
      </c>
      <c r="CM15" s="47">
        <v>0</v>
      </c>
      <c r="CN15" s="47">
        <v>0</v>
      </c>
      <c r="CO15" s="47">
        <f>IF(CM15+CN15=1,0,(IF(0=((COUNTIF(※技術職員有資格者名簿!C15:T15,148)+COUNTIF(※技術職員有資格者名簿!C15:T15,198)+COUNTIF(※技術職員有資格者名簿!C15:T15,298)+COUNTIF(※技術職員有資格者名簿!C15:T15,61)+COUNTIF(※技術職員有資格者名簿!C15:T15,"001-24")+COUNTIF(※技術職員有資格者名簿!C15:T15,"002-24"))),0,1)))</f>
        <v>0</v>
      </c>
      <c r="CP15" s="47">
        <f>IF(COUNTIF(※技術職員有資格者名簿!C15:T15,120)&gt;=1,1,0)</f>
        <v>0</v>
      </c>
      <c r="CQ15" s="47">
        <f>IF(CP15=1,0,(IF(0=((COUNTIF(※技術職員有資格者名簿!C15:T15,223) )),0,1)))</f>
        <v>0</v>
      </c>
      <c r="CR15" s="47">
        <f>IF(CP15+CQ15=1,0,(IF(0=((COUNTIF(※技術職員有資格者名簿!C15:T15,195)+COUNTIF(※技術職員有資格者名簿!C15:T15,295)+COUNTIF(※技術職員有資格者名簿!C15:T15,"64-25")+COUNTIF(※技術職員有資格者名簿!C15:T15,"001-25")+COUNTIF(※技術職員有資格者名簿!C15:T15,"002-25"))),0,1)))</f>
        <v>0</v>
      </c>
      <c r="CS15" s="47">
        <f>IF(COUNTIF(※技術職員有資格者名簿!C15:T15,113)&gt;=1,1,0)</f>
        <v>0</v>
      </c>
      <c r="CT15" s="47">
        <f>IF(CS15=1,0,(IF(0=((COUNTIF(※技術職員有資格者名簿!C15:T15,214) )),0,1)))</f>
        <v>0</v>
      </c>
      <c r="CU15" s="47">
        <f>IF(CS15+CT15=1,0,(IF(0=((COUNTIF(※技術職員有資格者名簿!C15:T15,147)+COUNTIF(※技術職員有資格者名簿!C15:T15,148)+COUNTIF(※技術職員有資格者名簿!C15:T15,153)+COUNTIF(※技術職員有資格者名簿!C15:T15,154)+COUNTIF(※技術職員有資格者名簿!C15:T15,"001-26")+COUNTIF(※技術職員有資格者名簿!C15:T15,"002-26"))),0,1)))</f>
        <v>0</v>
      </c>
      <c r="CV15" s="47">
        <v>0</v>
      </c>
      <c r="CW15" s="47">
        <v>0</v>
      </c>
      <c r="CX15" s="47">
        <f>IF(COUNTIF(※技術職員有資格者名簿!C15:T15,168)+COUNTIF(※技術職員有資格者名簿!C15:T15,169)+COUNTIF(※技術職員有資格者名簿!C15:T15,"64-27")+COUNTIF(※技術職員有資格者名簿!C15:T15,"001-27")+COUNTIF(※技術職員有資格者名簿!C15:T15,"002-27")&gt;=1,1,0)</f>
        <v>0</v>
      </c>
      <c r="CY15" s="47">
        <v>0</v>
      </c>
      <c r="CZ15" s="47">
        <v>0</v>
      </c>
      <c r="DA15" s="47">
        <f>IF(COUNTIF(※技術職員有資格者名簿!C15:T15,154)+COUNTIF(※技術職員有資格者名簿!C15:T15,"001-28")+COUNTIF(※技術職員有資格者名簿!C15:T15,"002-28")&gt;=1,1,0)</f>
        <v>0</v>
      </c>
      <c r="DB15" s="47">
        <f>IF(COUNTIF(※技術職員有資格者名簿!C15:T15,113)+COUNTIF(※技術職員有資格者名簿!C15:T15,120)&gt;=1,1,0)</f>
        <v>0</v>
      </c>
      <c r="DC15" s="47">
        <f>IF(DB15=1,0,(IF(0=((COUNTIF(※技術職員有資格者名簿!C15:T15,214)+COUNTIF(※技術職員有資格者名簿!C15:T15,221)+COUNTIF(※技術職員有資格者名簿!C15:T15,222))),0,1)))</f>
        <v>0</v>
      </c>
      <c r="DD15" s="47">
        <f>IF(DB15+DC15=1,0,(IF(0=((COUNTIF(※技術職員有資格者名簿!C15:T15,141)+COUNTIF(※技術職員有資格者名簿!C15:T15,142)+COUNTIF(※技術職員有資格者名簿!C15:T15,157)++COUNTIF(※技術職員有資格者名簿!C15:T15,257)+COUNTIF(※技術職員有資格者名簿!C15:T15,60)+COUNTIF(※技術職員有資格者名簿!C15:T15,"001-29")+COUNTIF(※技術職員有資格者名簿!C15:T15,"002-29"))),0,1)))</f>
        <v>0</v>
      </c>
    </row>
    <row r="16" spans="1:108" ht="48" customHeight="1">
      <c r="A16" s="126">
        <v>6</v>
      </c>
      <c r="B16" s="174"/>
      <c r="C16" s="158"/>
      <c r="D16" s="159" t="str">
        <f>IFERROR(VLOOKUP($C16,建設工事資格区分コード表!$A:$F,4,FALSE)&amp;"","")</f>
        <v/>
      </c>
      <c r="E16" s="160" t="str">
        <f>IFERROR(VLOOKUP($C16,建設工事資格区分コード表!$A:$F,6,FALSE),"")</f>
        <v/>
      </c>
      <c r="F16" s="158"/>
      <c r="G16" s="159" t="str">
        <f>IFERROR(VLOOKUP($F16,建設工事資格区分コード表!$A:$F,4,FALSE)&amp;"","")</f>
        <v/>
      </c>
      <c r="H16" s="160" t="str">
        <f>IFERROR(VLOOKUP($F16,建設工事資格区分コード表!$A:$F,6,FALSE),"")</f>
        <v/>
      </c>
      <c r="I16" s="158"/>
      <c r="J16" s="159" t="str">
        <f>IFERROR(VLOOKUP($I16,建設工事資格区分コード表!$A:$F,4,FALSE)&amp;"","")</f>
        <v/>
      </c>
      <c r="K16" s="160" t="str">
        <f>IFERROR(VLOOKUP($I16,建設工事資格区分コード表!$A:$F,6,FALSE),"")</f>
        <v/>
      </c>
      <c r="L16" s="158"/>
      <c r="M16" s="159" t="str">
        <f>IFERROR(VLOOKUP($L16,建設工事資格区分コード表!$A:$F,4,FALSE)&amp;"","")</f>
        <v/>
      </c>
      <c r="N16" s="160" t="str">
        <f>IFERROR(VLOOKUP($L16,建設工事資格区分コード表!$A:$F,6,FALSE),"")</f>
        <v/>
      </c>
      <c r="O16" s="158"/>
      <c r="P16" s="159" t="str">
        <f>IFERROR(VLOOKUP($O16,建設工事資格区分コード表!$A:$F,4,FALSE)&amp;"","")</f>
        <v/>
      </c>
      <c r="Q16" s="160" t="str">
        <f>IFERROR(VLOOKUP($O16,建設工事資格区分コード表!$A:$F,6,FALSE),"")</f>
        <v/>
      </c>
      <c r="R16" s="158"/>
      <c r="S16" s="159" t="str">
        <f>IFERROR(VLOOKUP($R16,建設工事資格区分コード表!$A:$F,4,FALSE)&amp;"","")</f>
        <v/>
      </c>
      <c r="T16" s="161" t="str">
        <f>IFERROR(VLOOKUP($R16,建設工事資格区分コード表!$A:$F,6,FALSE),"")</f>
        <v/>
      </c>
      <c r="V16" s="47">
        <f>IF(COUNTIF(※技術職員有資格者名簿!C16:T16,111)+COUNTIF(※技術職員有資格者名簿!C16:T16,113)&gt;=1,1,0)</f>
        <v>0</v>
      </c>
      <c r="W16" s="47">
        <f>IF(V16=1,0,(IF(0=((COUNTIF(※技術職員有資格者名簿!$C16:$T16,212)+COUNTIF(※技術職員有資格者名簿!$C16:$T16,214))),0,1)))</f>
        <v>0</v>
      </c>
      <c r="X16" s="73">
        <f>IF(V16+W16=1,0,(IF(0=((COUNTIF(※技術職員有資格者名簿!C16:T16,141)+COUNTIF(※技術職員有資格者名簿!C16:T16,142)+COUNTIF(※技術職員有資格者名簿!C16:T16,143)++COUNTIF(※技術職員有資格者名簿!C16:T16,149)+COUNTIF(※技術職員有資格者名簿!C16:T16,151)+COUNTIF(※技術職員有資格者名簿!C16:T16,"001-1")+COUNTIF(※技術職員有資格者名簿!C16:T16,"002-1"))),0,1)))</f>
        <v>0</v>
      </c>
      <c r="Y16" s="47">
        <f>IF(COUNTIF(※技術職員有資格者名簿!C16:T16,120)+COUNTIF(※技術職員有資格者名簿!C16:T16,137)&gt;=1,1,0)</f>
        <v>0</v>
      </c>
      <c r="Z16" s="47">
        <f>IF(Y16=1,0,(IF(0=((COUNTIF(※技術職員有資格者名簿!$C16:$T16,221)+COUNTIF(※技術職員有資格者名簿!$C16:$T16,238))),0,1)))</f>
        <v>0</v>
      </c>
      <c r="AA16" s="73">
        <f>IF(Y16+Z16=1,0,(IF(0=((COUNTIF(※技術職員有資格者名簿!F16:W16,"001-2")+COUNTIF(※技術職員有資格者名簿!F16:W16,"002-2"))),0,1)))</f>
        <v>0</v>
      </c>
      <c r="AB16" s="47">
        <f>IF(COUNTIF(※技術職員有資格者名簿!C16:T16,120)+COUNTIF(※技術職員有資格者名簿!C16:T16,137)&gt;=1,1,0)</f>
        <v>0</v>
      </c>
      <c r="AC16" s="47">
        <f>IF(AB16=1,0,(IF(0=((COUNTIF(※技術職員有資格者名簿!C16:T16,222)+COUNTIF(※技術職員有資格者名簿!C16:T16,223)+COUNTIF(※技術職員有資格者名簿!C16:T16,238)+COUNTIF(※技術職員有資格者名簿!C16:T16,239) )),0,1)))</f>
        <v>0</v>
      </c>
      <c r="AD16" s="73">
        <f>IF(AB16+AC16=1,0,(IF(0=(COUNTIF(※技術職員有資格者名簿!C16:T16,171)+COUNTIF(※技術職員有資格者名簿!C16:T16,271)+COUNTIF(※技術職員有資格者名簿!C16:T16,164)++COUNTIF(※技術職員有資格者名簿!C16:T16,264)+COUNTIF(※技術職員有資格者名簿!C16:T16,"64-3" )+COUNTIF(※技術職員有資格者名簿!C16:T16,"001-3")+COUNTIF(※技術職員有資格者名簿!C16:T16,"002-3")),0,1)))</f>
        <v>0</v>
      </c>
      <c r="AE16" s="47">
        <f>IF(COUNTIF(※技術職員有資格者名簿!C16:T16,120)&gt;=1,1,0)</f>
        <v>0</v>
      </c>
      <c r="AF16" s="47">
        <f>IF(AE16=1,0,(IF(0=((COUNTIF(※技術職員有資格者名簿!C16:T16,223) )),0,1)))</f>
        <v>0</v>
      </c>
      <c r="AG16" s="73">
        <f>IF(AE16+AF16=1,0,(IF(0=((COUNTIF(※技術職員有資格者名簿!C16:T16,172)+COUNTIF(※技術職員有資格者名簿!C16:T16,272)+COUNTIF(※技術職員有資格者名簿!C16:T16,"64-4")+COUNTIF(※技術職員有資格者名簿!C16:T16,"001-4")+COUNTIF(※技術職員有資格者名簿!C16:T16,"002-4"))),0,1)))</f>
        <v>0</v>
      </c>
      <c r="AH16" s="47">
        <f>IF(COUNTIF(※技術職員有資格者名簿!C16:T16,111)+COUNTIF(※技術職員有資格者名簿!C16:T16,113)+COUNTIF(※技術職員有資格者名簿!C16:T16,120)&gt;=1,1,0)</f>
        <v>0</v>
      </c>
      <c r="AI16" s="47">
        <f>IF(AH16=1,0,(IF(0=((COUNTIF(※技術職員有資格者名簿!C16:T16,212)+COUNTIF(※技術職員有資格者名簿!C16:T16,214)+COUNTIF(※技術職員有資格者名簿!C16:T16,216)+COUNTIF(※技術職員有資格者名簿!C16:T16,222))),0,1)))</f>
        <v>0</v>
      </c>
      <c r="AJ16" s="47">
        <f>IF(AH16+AI16=1,0,(IF(0=((COUNTIF(※技術職員有資格者名簿!C16:T16,141)+COUNTIF(※技術職員有資格者名簿!C16:T16,142)+COUNTIF(※技術職員有資格者名簿!C16:T16,143)+COUNTIF(※技術職員有資格者名簿!C16:T16,149)+COUNTIF(※技術職員有資格者名簿!C16:T16,151)+COUNTIF(※技術職員有資格者名簿!C16:T16,164)+COUNTIF(※技術職員有資格者名簿!C16:T16,264)+COUNTIF(※技術職員有資格者名簿!C16:T16,157)+COUNTIF(※技術職員有資格者名簿!C16:T16,257)+COUNTIF(※技術職員有資格者名簿!C16:T16,173)+COUNTIF(※技術職員有資格者名簿!C16:T16,273)+COUNTIF(※技術職員有資格者名簿!C16:T16,166)+COUNTIF(※技術職員有資格者名簿!C16:T16,266)+COUNTIF(※技術職員有資格者名簿!C16:T16,61)+COUNTIF(※技術職員有資格者名簿!C16:T16,40)+COUNTIF(※技術職員有資格者名簿!C16:T16,"64-5")+COUNTIF(※技術職員有資格者名簿!C16:T16,"001-5")+COUNTIF(※技術職員有資格者名簿!C16:T16,"002-5") )),0,1)))</f>
        <v>0</v>
      </c>
      <c r="AK16" s="47">
        <f>IF(COUNTIF(※技術職員有資格者名簿!C16:T16,113)+COUNTIF(※技術職員有資格者名簿!C16:T16,120)&gt;=1,1,0)</f>
        <v>0</v>
      </c>
      <c r="AL16" s="47">
        <f>IF(AK16=1,0,(IF(0=((COUNTIF(※技術職員有資格者名簿!C16:T16,214)+COUNTIF(※技術職員有資格者名簿!C16:T16,223))),0,1)))</f>
        <v>0</v>
      </c>
      <c r="AM16" s="47">
        <f>IF(AK16+AL16=1,0,(IF(0=((COUNTIF(※技術職員有資格者名簿!C16:T16,179)+COUNTIF(※技術職員有資格者名簿!C16:T16,279)+COUNTIF(※技術職員有資格者名簿!C16:T16,180)++COUNTIF(※技術職員有資格者名簿!C16:T16,280)+COUNTIF(※技術職員有資格者名簿!C16:T16,"64-6")+COUNTIF(※技術職員有資格者名簿!C16:T16,"001-6")+COUNTIF(※技術職員有資格者名簿!C16:T16,"002-6"))),0,1)))</f>
        <v>0</v>
      </c>
      <c r="AN16" s="47">
        <f>IF(COUNTIF(※技術職員有資格者名簿!C16:T16,120)+COUNTIF(※技術職員有資格者名簿!C16:T16,137)&gt;=1,1,0)</f>
        <v>0</v>
      </c>
      <c r="AO16" s="47">
        <f>IF(AN16=1,0,(IF(0=((COUNTIF(※技術職員有資格者名簿!C16:T16,223)+COUNTIF(※技術職員有資格者名簿!C16:T16,238) )),0,1)))</f>
        <v>0</v>
      </c>
      <c r="AP16" s="47">
        <f>IF(AN16+AO16=1,0,(IF(0=((COUNTIF(※技術職員有資格者名簿!C16:T16,170)+COUNTIF(※技術職員有資格者名簿!C16:T16,270)+COUNTIF(※技術職員有資格者名簿!C16:T16,184)++COUNTIF(※技術職員有資格者名簿!C16:T16,284)+COUNTIF(※技術職員有資格者名簿!C16:T16,186)+COUNTIF(※技術職員有資格者名簿!C16:T16,286)+COUNTIF(※技術職員有資格者名簿!C16:T16,"64-7")+COUNTIF(※技術職員有資格者名簿!C16:T16,"001-7")+COUNTIF(※技術職員有資格者名簿!C16:T16,"002-7"))),0,1)))</f>
        <v>0</v>
      </c>
      <c r="AQ16" s="47">
        <f>IF(COUNTIF(※技術職員有資格者名簿!C16:T16,127)&gt;=1,1,0)</f>
        <v>0</v>
      </c>
      <c r="AR16" s="47">
        <f>IF(AQ16=1,0,(IF(0=((COUNTIF(※技術職員有資格者名簿!C16:T16,228)+COUNTIF(※技術職員有資格者名簿!C16:T16,155) )),0,1)))</f>
        <v>0</v>
      </c>
      <c r="AS16" s="47">
        <f>IF(AQ16+AR16=1,0,(IF(0=((COUNTIF(※技術職員有資格者名簿!C16:T16,141)+COUNTIF(※技術職員有資格者名簿!C16:T16,142)+COUNTIF(※技術職員有資格者名簿!C16:T16,144)++COUNTIF(※技術職員有資格者名簿!C16:T16,256)+COUNTIF(※技術職員有資格者名簿!C16:T16,258)+COUNTIF(※技術職員有資格者名簿!C16:T16,62)+COUNTIF(※技術職員有資格者名簿!C16:T16,63)+COUNTIF(※技術職員有資格者名簿!C16:T16,"64-8")+COUNTIF(※技術職員有資格者名簿!C16:T16,"001-8")+COUNTIF(※技術職員有資格者名簿!C16:T16,"002-8"))),0,1)))</f>
        <v>0</v>
      </c>
      <c r="AT16" s="47">
        <f>IF(COUNTIF(※技術職員有資格者名簿!C16:T16,129)&gt;=1,1,0)</f>
        <v>0</v>
      </c>
      <c r="AU16" s="47">
        <f>IF(AT16=1,0,(IF(0=((COUNTIF(※技術職員有資格者名簿!C16:T16,230) )),0,1)))</f>
        <v>0</v>
      </c>
      <c r="AV16" s="47">
        <f>IF(AT16+AU16=1,0,(IF(0=((COUNTIF(※技術職員有資格者名簿!C16:T16,146)+COUNTIF(※技術職員有資格者名簿!C16:T16,147)+COUNTIF(※技術職員有資格者名簿!C16:T16,148)+COUNTIF(※技術職員有資格者名簿!C16:T16,152)+COUNTIF(※技術職員有資格者名簿!C16:T16,153)+COUNTIF(※技術職員有資格者名簿!C16:T16,154)+COUNTIF(※技術職員有資格者名簿!C16:T16,265)+COUNTIF(※技術職員有資格者名簿!C16:T16,174)+COUNTIF(※技術職員有資格者名簿!C16:T16,274)+COUNTIF(※技術職員有資格者名簿!C16:T16,175)+COUNTIF(※技術職員有資格者名簿!C16:T16,275)+COUNTIF(※技術職員有資格者名簿!C16:T16,176)+COUNTIF(※技術職員有資格者名簿!C16:T16,276)+COUNTIF(※技術職員有資格者名簿!C16:T16,170)+COUNTIF(※技術職員有資格者名簿!C16:T16,270)+COUNTIF(※技術職員有資格者名簿!C16:T16,62)+COUNTIF(※技術職員有資格者名簿!C16:T16,63)+COUNTIF(※技術職員有資格者名簿!C16:T16,"64-9")+COUNTIF(※技術職員有資格者名簿!C16:T16,"001-9")+COUNTIF(※技術職員有資格者名簿!C16:T16,"002-9"))),0,1)))</f>
        <v>0</v>
      </c>
      <c r="AW16" s="47">
        <f>IF(COUNTIF(※技術職員有資格者名簿!C16:T16,120)+COUNTIF(※技術職員有資格者名簿!C16:T16,137)&gt;=1,1,0)</f>
        <v>0</v>
      </c>
      <c r="AX16" s="47">
        <f>IF(AW16=1,0,(IF(0=((COUNTIF(※技術職員有資格者名簿!C16:T16,222)+COUNTIF(※技術職員有資格者名簿!C16:T16,223)+COUNTIF(※技術職員有資格者名簿!C16:T16,238))),0,1)))</f>
        <v>0</v>
      </c>
      <c r="AY16" s="47">
        <f>IF(AW16+AX16=1,0,(IF(0=((COUNTIF(※技術職員有資格者名簿!C16:T16,177)+COUNTIF(※技術職員有資格者名簿!C16:T16,277)+COUNTIF(※技術職員有資格者名簿!C16:T16,178)++COUNTIF(※技術職員有資格者名簿!C16:T16,278)+COUNTIF(※技術職員有資格者名簿!C16:T16,179)+COUNTIF(※技術職員有資格者名簿!C16:T16,279)+COUNTIF(※技術職員有資格者名簿!C16:T16,"64-10")+COUNTIF(※技術職員有資格者名簿!C16:T16,"001-10")+COUNTIF(※技術職員有資格者名簿!C16:T16,"002-10"))),0,1)))</f>
        <v>0</v>
      </c>
      <c r="AZ16" s="47">
        <f>IF(COUNTIF(※技術職員有資格者名簿!C16:T16,113)+COUNTIF(※技術職員有資格者名簿!C16:T16,120)+COUNTIF(※技術職員有資格者名簿!C16:T16,137)&gt;=1,1,0)</f>
        <v>0</v>
      </c>
      <c r="BA16" s="47">
        <f>IF(AZ16=1,0,(IF(0=((COUNTIF(※技術職員有資格者名簿!C16:T16,214)+COUNTIF(※技術職員有資格者名簿!C16:T16,222))),0,1)))</f>
        <v>0</v>
      </c>
      <c r="BB16" s="47">
        <f>IF(AZ16+BA16=1,0,(IF(0=((COUNTIF(※技術職員有資格者名簿!C16:T16,142)+COUNTIF(※技術職員有資格者名簿!C16:T16,181)+COUNTIF(※技術職員有資格者名簿!C16:T16,281)++COUNTIF(※技術職員有資格者名簿!C16:T16,"64-11")+COUNTIF(※技術職員有資格者名簿!C16:T16,"001-11")+COUNTIF(※技術職員有資格者名簿!C16:T16,"002-11"))),0,1)))</f>
        <v>0</v>
      </c>
      <c r="BC16" s="47">
        <f>IF(COUNTIF(※技術職員有資格者名簿!C16:T16,120)&gt;=1,1,0)</f>
        <v>0</v>
      </c>
      <c r="BD16" s="47">
        <f>IF(BC16=1,0,(IF(0=((COUNTIF(※技術職員有資格者名簿!C16:T16,222))),0,1)))</f>
        <v>0</v>
      </c>
      <c r="BE16" s="47">
        <f>IF(BC16+BD16=1,0,(IF(0=((COUNTIF(※技術職員有資格者名簿!C16:T16,182)+COUNTIF(※技術職員有資格者名簿!C16:T16,282)++COUNTIF(※技術職員有資格者名簿!C16:T16,"64-12")+COUNTIF(※技術職員有資格者名簿!C16:T16,"001-12")+COUNTIF(※技術職員有資格者名簿!C16:T16,"002-12"))),0,1)))</f>
        <v>0</v>
      </c>
      <c r="BF16" s="47">
        <f>IF(COUNTIF(※技術職員有資格者名簿!C16:T16,111)+COUNTIF(※技術職員有資格者名簿!C16:T16,113)&gt;=1,1,0)</f>
        <v>0</v>
      </c>
      <c r="BG16" s="47">
        <f>IF(BF16=1,0,(IF(0=((COUNTIF(※技術職員有資格者名簿!C16:T16,212)+COUNTIF(※技術職員有資格者名簿!C16:T16,214))),0,1)))</f>
        <v>0</v>
      </c>
      <c r="BH16" s="47">
        <f>IF(BF16+BG16=1,0,(IF(0=((COUNTIF(※技術職員有資格者名簿!C16:T16,141)+COUNTIF(※技術職員有資格者名簿!C16:T16,142)++COUNTIF(※技術職員有資格者名簿!C16:T16,"64-13")+COUNTIF(※技術職員有資格者名簿!C16:T16,"001-13")+COUNTIF(※技術職員有資格者名簿!C16:T16,"002-13"))),0,1)))</f>
        <v>0</v>
      </c>
      <c r="BI16" s="47">
        <f>IF(COUNTIF(※技術職員有資格者名簿!C16:T16,113)&gt;=1,1,0)</f>
        <v>0</v>
      </c>
      <c r="BJ16" s="47">
        <f>IF(BI16=1,0,(IF(0=((COUNTIF(※技術職員有資格者名簿!C16:T16,214))),0,1)))</f>
        <v>0</v>
      </c>
      <c r="BK16" s="47">
        <f>IF(BI16+BJ16=1,0,(IF(0=((COUNTIF(※技術職員有資格者名簿!C16:T16,141)+COUNTIF(※技術職員有資格者名簿!C16:T16,142)+COUNTIF(※技術職員有資格者名簿!C16:T16,149)+COUNTIF(※技術職員有資格者名簿!C16:T16,"64-14")+COUNTIF(※技術職員有資格者名簿!C16:T16,"001-14")+COUNTIF(※技術職員有資格者名簿!C16:T16,"002-14"))),0,1)))</f>
        <v>0</v>
      </c>
      <c r="BL16" s="47">
        <f>IF(COUNTIF(※技術職員有資格者名簿!C16:T16,120)&gt;=1,1,0)</f>
        <v>0</v>
      </c>
      <c r="BM16" s="47">
        <f>IF(BL16=1,0,(IF(0=((COUNTIF(※技術職員有資格者名簿!C16:T16,223) )),0,1)))</f>
        <v>0</v>
      </c>
      <c r="BN16" s="47">
        <f>IF(BL16+BM16=1,0,(IF(0=((COUNTIF(※技術職員有資格者名簿!C16:T16,170)+COUNTIF(※技術職員有資格者名簿!C16:T16,270)+COUNTIF(※技術職員有資格者名簿!C16:T16,183)+COUNTIF(※技術職員有資格者名簿!C16:T16,283)+COUNTIF(※技術職員有資格者名簿!C16:T16,184)+COUNTIF(※技術職員有資格者名簿!C16:T16,284)+COUNTIF(※技術職員有資格者名簿!C16:T16,185)+COUNTIF(※技術職員有資格者名簿!C16:T16,285)+COUNTIF(※技術職員有資格者名簿!C16:T16,"64-15")+COUNTIF(※技術職員有資格者名簿!C16:T16,"001-15")+COUNTIF(※技術職員有資格者名簿!C16:T16,"002-15"))),0,1)))</f>
        <v>0</v>
      </c>
      <c r="BO16" s="47">
        <f>IF(COUNTIF(※技術職員有資格者名簿!C16:T16,120)&gt;=1,1,0)</f>
        <v>0</v>
      </c>
      <c r="BP16" s="47">
        <f>IF(BO16=1,0,(IF(0=((COUNTIF(※技術職員有資格者名簿!C16:T16,223) )),0,1)))</f>
        <v>0</v>
      </c>
      <c r="BQ16" s="47">
        <f>IF(BO16+BP16=1,0,(IF(0=((COUNTIF(※技術職員有資格者名簿!C16:T16,187)+COUNTIF(※技術職員有資格者名簿!C16:T16,287)++COUNTIF(※技術職員有資格者名簿!C16:T16,"64-16")+COUNTIF(※技術職員有資格者名簿!C16:T16,"001-16")+COUNTIF(※技術職員有資格者名簿!C16:T16,"002-16"))),0,1)))</f>
        <v>0</v>
      </c>
      <c r="BR16" s="47">
        <f>IF(COUNTIF(※技術職員有資格者名簿!C16:T16,113)+COUNTIF(※技術職員有資格者名簿!C16:T16,120)&gt;=1,1,0)</f>
        <v>0</v>
      </c>
      <c r="BS16" s="47">
        <f>IF(BR16=1,0,(IF(0=((COUNTIF(※技術職員有資格者名簿!C16:T16,215)+COUNTIF(※技術職員有資格者名簿!C16:T16,223))),0,1)))</f>
        <v>0</v>
      </c>
      <c r="BT16" s="47">
        <f>IF(BR16+BS16=1,0,(IF(0=((COUNTIF(※技術職員有資格者名簿!C16:T16,188)+COUNTIF(※技術職員有資格者名簿!C16:T16,288)+COUNTIF(※技術職員有資格者名簿!C16:T16,189)++COUNTIF(※技術職員有資格者名簿!C16:T16,289)+COUNTIF(※技術職員有資格者名簿!C16:T16,190)+COUNTIF(※技術職員有資格者名簿!C16:T16,290)+COUNTIF(※技術職員有資格者名簿!C16:T16,191)+COUNTIF(※技術職員有資格者名簿!C16:T16,291)+COUNTIF(※技術職員有資格者名簿!C16:T16,167)+COUNTIF(※技術職員有資格者名簿!C16:T16,"64-17")+COUNTIF(※技術職員有資格者名簿!C16:T16,"001-17")+COUNTIF(※技術職員有資格者名簿!C16:T16,"002-17"))),0,1)))</f>
        <v>0</v>
      </c>
      <c r="BU16" s="47">
        <f>IF(COUNTIF(※技術職員有資格者名簿!C16:T16,120)&gt;=1,1,0)</f>
        <v>0</v>
      </c>
      <c r="BV16" s="47">
        <f>IF(BU16=1,0,(IF(0=((COUNTIF(※技術職員有資格者名簿!C16:T16,223) )),0,1)))</f>
        <v>0</v>
      </c>
      <c r="BW16" s="47">
        <f>IF(BU16+BV16=1,0,(IF(0=((COUNTIF(※技術職員有資格者名簿!C16:T16,197)+COUNTIF(※技術職員有資格者名簿!C16:T16,297)++COUNTIF(※技術職員有資格者名簿!C16:T16,"64-18")+COUNTIF(※技術職員有資格者名簿!C16:T16,"001-18")+COUNTIF(※技術職員有資格者名簿!C16:T16,"002-18"))),0,1)))</f>
        <v>0</v>
      </c>
      <c r="BX16" s="47">
        <f>IF(COUNTIF(※技術職員有資格者名簿!C16:T16,120)+COUNTIF(※技術職員有資格者名簿!C16:T16,137)&gt;=1,1,0)</f>
        <v>0</v>
      </c>
      <c r="BY16" s="47">
        <f>IF(BX16=1,0,(IF(0=((COUNTIF(※技術職員有資格者名簿!C16:T16,223)+COUNTIF(※技術職員有資格者名簿!C16:T16,238) )),0,1)))</f>
        <v>0</v>
      </c>
      <c r="BZ16" s="47">
        <f>IF(BX16+BY16=1,0,(IF(0=((COUNTIF(※技術職員有資格者名簿!C16:T16,192)+COUNTIF(※技術職員有資格者名簿!C16:T16,292)+COUNTIF(※技術職員有資格者名簿!C16:T16,193)++COUNTIF(※技術職員有資格者名簿!C16:T16,293)+COUNTIF(※技術職員有資格者名簿!C16:T16,"64-19")+COUNTIF(※技術職員有資格者名簿!C16:T16,"001-19")+COUNTIF(※技術職員有資格者名簿!C16:T16,"002-19"))),0,1)))</f>
        <v>0</v>
      </c>
      <c r="CA16" s="47">
        <v>0</v>
      </c>
      <c r="CB16" s="47">
        <v>0</v>
      </c>
      <c r="CC16" s="47">
        <f>IF(CA16+CB16=1,0,(IF(0=((COUNTIF(※技術職員有資格者名簿!C16:T16,145)+COUNTIF(※技術職員有資格者名簿!C16:T16,146)+COUNTIF(※技術職員有資格者名簿!C16:T16,"001-20")+COUNTIF(※技術職員有資格者名簿!C16:T16,"002-20"))),0,1)))</f>
        <v>0</v>
      </c>
      <c r="CD16" s="47">
        <f>IF(COUNTIF(※技術職員有資格者名簿!C16:T16,120)&gt;=1,1,0)</f>
        <v>0</v>
      </c>
      <c r="CE16" s="47">
        <f>IF(CD16=1,0,(IF(0=((COUNTIF(※技術職員有資格者名簿!C16:T16,223) )),0,1)))</f>
        <v>0</v>
      </c>
      <c r="CF16" s="47">
        <f>IF(CD16+CE16=1,0,(IF(0=((COUNTIF(※技術職員有資格者名簿!C16:T16,194)+COUNTIF(※技術職員有資格者名簿!C16:T16,294)+COUNTIF(※技術職員有資格者名簿!C16:T16,"64-21")+COUNTIF(※技術職員有資格者名簿!C16:T16,"001-21")+COUNTIF(※技術職員有資格者名簿!C16:T16,"002-21"))),0,1)))</f>
        <v>0</v>
      </c>
      <c r="CG16" s="47">
        <f>IF(COUNTIF(※技術職員有資格者名簿!C16:T16,131)&gt;=1,1,0)</f>
        <v>0</v>
      </c>
      <c r="CH16" s="47">
        <f>IF(CG16=1,0,(IF(0=((COUNTIF(※技術職員有資格者名簿!C16:T16,232) )),0,1)))</f>
        <v>0</v>
      </c>
      <c r="CI16" s="47">
        <f>IF(CG16+CH16=1,0,(IF(0=((COUNTIF(※技術職員有資格者名簿!C16:T16,144)+COUNTIF(※技術職員有資格者名簿!C16:T16,259)+COUNTIF(※技術職員有資格者名簿!C16:T16,260)+COUNTIF(※技術職員有資格者名簿!C16:T16,261)+COUNTIF(※技術職員有資格者名簿!C16:T16,"64-22")+COUNTIF(※技術職員有資格者名簿!C16:T16,"001-22")+COUNTIF(※技術職員有資格者名簿!C16:T16,"002-22"))),0,1)))</f>
        <v>0</v>
      </c>
      <c r="CJ16" s="47">
        <f>IF(COUNTIF(※技術職員有資格者名簿!C16:T16,133)&gt;=1,1,0)</f>
        <v>0</v>
      </c>
      <c r="CK16" s="47">
        <f>IF(CJ16=1,0,(IF(0=((COUNTIF(※技術職員有資格者名簿!C16:T16,234))),0,1)))</f>
        <v>0</v>
      </c>
      <c r="CL16" s="47">
        <f>IF(CJ16+CK16=1,0,(IF(0=((COUNTIF(※技術職員有資格者名簿!C16:T16,141)+COUNTIF(※技術職員有資格者名簿!C16:T16,142)+COUNTIF(※技術職員有資格者名簿!C16:T16,150)+COUNTIF(※技術職員有資格者名簿!C16:T16,151)+COUNTIF(※技術職員有資格者名簿!C16:T16,196)+COUNTIF(※技術職員有資格者名簿!C16:T16,296)+COUNTIF(※技術職員有資格者名簿!C16:T16,"64-23")+COUNTIF(※技術職員有資格者名簿!C16:T16,"001-23")+COUNTIF(※技術職員有資格者名簿!C16:T16,"002-23"))),0,1)))</f>
        <v>0</v>
      </c>
      <c r="CM16" s="47">
        <v>0</v>
      </c>
      <c r="CN16" s="47">
        <v>0</v>
      </c>
      <c r="CO16" s="47">
        <f>IF(CM16+CN16=1,0,(IF(0=((COUNTIF(※技術職員有資格者名簿!C16:T16,148)+COUNTIF(※技術職員有資格者名簿!C16:T16,198)+COUNTIF(※技術職員有資格者名簿!C16:T16,298)+COUNTIF(※技術職員有資格者名簿!C16:T16,61)+COUNTIF(※技術職員有資格者名簿!C16:T16,"001-24")+COUNTIF(※技術職員有資格者名簿!C16:T16,"002-24"))),0,1)))</f>
        <v>0</v>
      </c>
      <c r="CP16" s="47">
        <f>IF(COUNTIF(※技術職員有資格者名簿!C16:T16,120)&gt;=1,1,0)</f>
        <v>0</v>
      </c>
      <c r="CQ16" s="47">
        <f>IF(CP16=1,0,(IF(0=((COUNTIF(※技術職員有資格者名簿!C16:T16,223) )),0,1)))</f>
        <v>0</v>
      </c>
      <c r="CR16" s="47">
        <f>IF(CP16+CQ16=1,0,(IF(0=((COUNTIF(※技術職員有資格者名簿!C16:T16,195)+COUNTIF(※技術職員有資格者名簿!C16:T16,295)+COUNTIF(※技術職員有資格者名簿!C16:T16,"64-25")+COUNTIF(※技術職員有資格者名簿!C16:T16,"001-25")+COUNTIF(※技術職員有資格者名簿!C16:T16,"002-25"))),0,1)))</f>
        <v>0</v>
      </c>
      <c r="CS16" s="47">
        <f>IF(COUNTIF(※技術職員有資格者名簿!C16:T16,113)&gt;=1,1,0)</f>
        <v>0</v>
      </c>
      <c r="CT16" s="47">
        <f>IF(CS16=1,0,(IF(0=((COUNTIF(※技術職員有資格者名簿!C16:T16,214) )),0,1)))</f>
        <v>0</v>
      </c>
      <c r="CU16" s="47">
        <f>IF(CS16+CT16=1,0,(IF(0=((COUNTIF(※技術職員有資格者名簿!C16:T16,147)+COUNTIF(※技術職員有資格者名簿!C16:T16,148)+COUNTIF(※技術職員有資格者名簿!C16:T16,153)+COUNTIF(※技術職員有資格者名簿!C16:T16,154)+COUNTIF(※技術職員有資格者名簿!C16:T16,"001-26")+COUNTIF(※技術職員有資格者名簿!C16:T16,"002-26"))),0,1)))</f>
        <v>0</v>
      </c>
      <c r="CV16" s="47">
        <v>0</v>
      </c>
      <c r="CW16" s="47">
        <v>0</v>
      </c>
      <c r="CX16" s="47">
        <f>IF(COUNTIF(※技術職員有資格者名簿!C16:T16,168)+COUNTIF(※技術職員有資格者名簿!C16:T16,169)+COUNTIF(※技術職員有資格者名簿!C16:T16,"64-27")+COUNTIF(※技術職員有資格者名簿!C16:T16,"001-27")+COUNTIF(※技術職員有資格者名簿!C16:T16,"002-27")&gt;=1,1,0)</f>
        <v>0</v>
      </c>
      <c r="CY16" s="47">
        <v>0</v>
      </c>
      <c r="CZ16" s="47">
        <v>0</v>
      </c>
      <c r="DA16" s="47">
        <f>IF(COUNTIF(※技術職員有資格者名簿!C16:T16,154)+COUNTIF(※技術職員有資格者名簿!C16:T16,"001-28")+COUNTIF(※技術職員有資格者名簿!C16:T16,"002-28")&gt;=1,1,0)</f>
        <v>0</v>
      </c>
      <c r="DB16" s="47">
        <f>IF(COUNTIF(※技術職員有資格者名簿!C16:T16,113)+COUNTIF(※技術職員有資格者名簿!C16:T16,120)&gt;=1,1,0)</f>
        <v>0</v>
      </c>
      <c r="DC16" s="47">
        <f>IF(DB16=1,0,(IF(0=((COUNTIF(※技術職員有資格者名簿!C16:T16,214)+COUNTIF(※技術職員有資格者名簿!C16:T16,221)+COUNTIF(※技術職員有資格者名簿!C16:T16,222))),0,1)))</f>
        <v>0</v>
      </c>
      <c r="DD16" s="47">
        <f>IF(DB16+DC16=1,0,(IF(0=((COUNTIF(※技術職員有資格者名簿!C16:T16,141)+COUNTIF(※技術職員有資格者名簿!C16:T16,142)+COUNTIF(※技術職員有資格者名簿!C16:T16,157)++COUNTIF(※技術職員有資格者名簿!C16:T16,257)+COUNTIF(※技術職員有資格者名簿!C16:T16,60)+COUNTIF(※技術職員有資格者名簿!C16:T16,"001-29")+COUNTIF(※技術職員有資格者名簿!C16:T16,"002-29"))),0,1)))</f>
        <v>0</v>
      </c>
    </row>
    <row r="17" spans="1:108" ht="48" customHeight="1">
      <c r="A17" s="125">
        <v>7</v>
      </c>
      <c r="B17" s="174"/>
      <c r="C17" s="158"/>
      <c r="D17" s="159" t="str">
        <f>IFERROR(VLOOKUP($C17,建設工事資格区分コード表!$A:$F,4,FALSE)&amp;"","")</f>
        <v/>
      </c>
      <c r="E17" s="160" t="str">
        <f>IFERROR(VLOOKUP($C17,建設工事資格区分コード表!$A:$F,6,FALSE),"")</f>
        <v/>
      </c>
      <c r="F17" s="158"/>
      <c r="G17" s="159" t="str">
        <f>IFERROR(VLOOKUP($F17,建設工事資格区分コード表!$A:$F,4,FALSE)&amp;"","")</f>
        <v/>
      </c>
      <c r="H17" s="160" t="str">
        <f>IFERROR(VLOOKUP($F17,建設工事資格区分コード表!$A:$F,6,FALSE),"")</f>
        <v/>
      </c>
      <c r="I17" s="158"/>
      <c r="J17" s="159" t="str">
        <f>IFERROR(VLOOKUP($I17,建設工事資格区分コード表!$A:$F,4,FALSE)&amp;"","")</f>
        <v/>
      </c>
      <c r="K17" s="160" t="str">
        <f>IFERROR(VLOOKUP($I17,建設工事資格区分コード表!$A:$F,6,FALSE),"")</f>
        <v/>
      </c>
      <c r="L17" s="158"/>
      <c r="M17" s="159" t="str">
        <f>IFERROR(VLOOKUP($L17,建設工事資格区分コード表!$A:$F,4,FALSE)&amp;"","")</f>
        <v/>
      </c>
      <c r="N17" s="160" t="str">
        <f>IFERROR(VLOOKUP($L17,建設工事資格区分コード表!$A:$F,6,FALSE),"")</f>
        <v/>
      </c>
      <c r="O17" s="158"/>
      <c r="P17" s="159" t="str">
        <f>IFERROR(VLOOKUP($O17,建設工事資格区分コード表!$A:$F,4,FALSE)&amp;"","")</f>
        <v/>
      </c>
      <c r="Q17" s="160" t="str">
        <f>IFERROR(VLOOKUP($O17,建設工事資格区分コード表!$A:$F,6,FALSE),"")</f>
        <v/>
      </c>
      <c r="R17" s="158"/>
      <c r="S17" s="159" t="str">
        <f>IFERROR(VLOOKUP($R17,建設工事資格区分コード表!$A:$F,4,FALSE)&amp;"","")</f>
        <v/>
      </c>
      <c r="T17" s="161" t="str">
        <f>IFERROR(VLOOKUP($R17,建設工事資格区分コード表!$A:$F,6,FALSE),"")</f>
        <v/>
      </c>
      <c r="V17" s="47">
        <f>IF(COUNTIF(※技術職員有資格者名簿!C17:T17,111)+COUNTIF(※技術職員有資格者名簿!C17:T17,113)&gt;=1,1,0)</f>
        <v>0</v>
      </c>
      <c r="W17" s="47">
        <f>IF(V17=1,0,(IF(0=((COUNTIF(※技術職員有資格者名簿!$C17:$T17,212)+COUNTIF(※技術職員有資格者名簿!$C17:$T17,214))),0,1)))</f>
        <v>0</v>
      </c>
      <c r="X17" s="73">
        <f>IF(V17+W17=1,0,(IF(0=((COUNTIF(※技術職員有資格者名簿!C17:T17,141)+COUNTIF(※技術職員有資格者名簿!C17:T17,142)+COUNTIF(※技術職員有資格者名簿!C17:T17,143)++COUNTIF(※技術職員有資格者名簿!C17:T17,149)+COUNTIF(※技術職員有資格者名簿!C17:T17,151)+COUNTIF(※技術職員有資格者名簿!C17:T17,"001-1")+COUNTIF(※技術職員有資格者名簿!C17:T17,"002-1"))),0,1)))</f>
        <v>0</v>
      </c>
      <c r="Y17" s="47">
        <f>IF(COUNTIF(※技術職員有資格者名簿!C17:T17,120)+COUNTIF(※技術職員有資格者名簿!C17:T17,137)&gt;=1,1,0)</f>
        <v>0</v>
      </c>
      <c r="Z17" s="47">
        <f>IF(Y17=1,0,(IF(0=((COUNTIF(※技術職員有資格者名簿!$C17:$T17,221)+COUNTIF(※技術職員有資格者名簿!$C17:$T17,238))),0,1)))</f>
        <v>0</v>
      </c>
      <c r="AA17" s="73">
        <f>IF(Y17+Z17=1,0,(IF(0=((COUNTIF(※技術職員有資格者名簿!F17:W17,"001-2")+COUNTIF(※技術職員有資格者名簿!F17:W17,"002-2"))),0,1)))</f>
        <v>0</v>
      </c>
      <c r="AB17" s="47">
        <f>IF(COUNTIF(※技術職員有資格者名簿!C17:T17,120)+COUNTIF(※技術職員有資格者名簿!C17:T17,137)&gt;=1,1,0)</f>
        <v>0</v>
      </c>
      <c r="AC17" s="47">
        <f>IF(AB17=1,0,(IF(0=((COUNTIF(※技術職員有資格者名簿!C17:T17,222)+COUNTIF(※技術職員有資格者名簿!C17:T17,223)+COUNTIF(※技術職員有資格者名簿!C17:T17,238)+COUNTIF(※技術職員有資格者名簿!C17:T17,239) )),0,1)))</f>
        <v>0</v>
      </c>
      <c r="AD17" s="73">
        <f>IF(AB17+AC17=1,0,(IF(0=(COUNTIF(※技術職員有資格者名簿!C17:T17,171)+COUNTIF(※技術職員有資格者名簿!C17:T17,271)+COUNTIF(※技術職員有資格者名簿!C17:T17,164)++COUNTIF(※技術職員有資格者名簿!C17:T17,264)+COUNTIF(※技術職員有資格者名簿!C17:T17,"64-3" )+COUNTIF(※技術職員有資格者名簿!C17:T17,"001-3")+COUNTIF(※技術職員有資格者名簿!C17:T17,"002-3")),0,1)))</f>
        <v>0</v>
      </c>
      <c r="AE17" s="47">
        <f>IF(COUNTIF(※技術職員有資格者名簿!C17:T17,120)&gt;=1,1,0)</f>
        <v>0</v>
      </c>
      <c r="AF17" s="47">
        <f>IF(AE17=1,0,(IF(0=((COUNTIF(※技術職員有資格者名簿!C17:T17,223) )),0,1)))</f>
        <v>0</v>
      </c>
      <c r="AG17" s="73">
        <f>IF(AE17+AF17=1,0,(IF(0=((COUNTIF(※技術職員有資格者名簿!C17:T17,172)+COUNTIF(※技術職員有資格者名簿!C17:T17,272)+COUNTIF(※技術職員有資格者名簿!C17:T17,"64-4")+COUNTIF(※技術職員有資格者名簿!C17:T17,"001-4")+COUNTIF(※技術職員有資格者名簿!C17:T17,"002-4"))),0,1)))</f>
        <v>0</v>
      </c>
      <c r="AH17" s="47">
        <f>IF(COUNTIF(※技術職員有資格者名簿!C17:T17,111)+COUNTIF(※技術職員有資格者名簿!C17:T17,113)+COUNTIF(※技術職員有資格者名簿!C17:T17,120)&gt;=1,1,0)</f>
        <v>0</v>
      </c>
      <c r="AI17" s="47">
        <f>IF(AH17=1,0,(IF(0=((COUNTIF(※技術職員有資格者名簿!C17:T17,212)+COUNTIF(※技術職員有資格者名簿!C17:T17,214)+COUNTIF(※技術職員有資格者名簿!C17:T17,216)+COUNTIF(※技術職員有資格者名簿!C17:T17,222))),0,1)))</f>
        <v>0</v>
      </c>
      <c r="AJ17" s="47">
        <f>IF(AH17+AI17=1,0,(IF(0=((COUNTIF(※技術職員有資格者名簿!C17:T17,141)+COUNTIF(※技術職員有資格者名簿!C17:T17,142)+COUNTIF(※技術職員有資格者名簿!C17:T17,143)+COUNTIF(※技術職員有資格者名簿!C17:T17,149)+COUNTIF(※技術職員有資格者名簿!C17:T17,151)+COUNTIF(※技術職員有資格者名簿!C17:T17,164)+COUNTIF(※技術職員有資格者名簿!C17:T17,264)+COUNTIF(※技術職員有資格者名簿!C17:T17,157)+COUNTIF(※技術職員有資格者名簿!C17:T17,257)+COUNTIF(※技術職員有資格者名簿!C17:T17,173)+COUNTIF(※技術職員有資格者名簿!C17:T17,273)+COUNTIF(※技術職員有資格者名簿!C17:T17,166)+COUNTIF(※技術職員有資格者名簿!C17:T17,266)+COUNTIF(※技術職員有資格者名簿!C17:T17,61)+COUNTIF(※技術職員有資格者名簿!C17:T17,40)+COUNTIF(※技術職員有資格者名簿!C17:T17,"64-5")+COUNTIF(※技術職員有資格者名簿!C17:T17,"001-5")+COUNTIF(※技術職員有資格者名簿!C17:T17,"002-5") )),0,1)))</f>
        <v>0</v>
      </c>
      <c r="AK17" s="47">
        <f>IF(COUNTIF(※技術職員有資格者名簿!C17:T17,113)+COUNTIF(※技術職員有資格者名簿!C17:T17,120)&gt;=1,1,0)</f>
        <v>0</v>
      </c>
      <c r="AL17" s="47">
        <f>IF(AK17=1,0,(IF(0=((COUNTIF(※技術職員有資格者名簿!C17:T17,214)+COUNTIF(※技術職員有資格者名簿!C17:T17,223))),0,1)))</f>
        <v>0</v>
      </c>
      <c r="AM17" s="47">
        <f>IF(AK17+AL17=1,0,(IF(0=((COUNTIF(※技術職員有資格者名簿!C17:T17,179)+COUNTIF(※技術職員有資格者名簿!C17:T17,279)+COUNTIF(※技術職員有資格者名簿!C17:T17,180)++COUNTIF(※技術職員有資格者名簿!C17:T17,280)+COUNTIF(※技術職員有資格者名簿!C17:T17,"64-6")+COUNTIF(※技術職員有資格者名簿!C17:T17,"001-6")+COUNTIF(※技術職員有資格者名簿!C17:T17,"002-6"))),0,1)))</f>
        <v>0</v>
      </c>
      <c r="AN17" s="47">
        <f>IF(COUNTIF(※技術職員有資格者名簿!C17:T17,120)+COUNTIF(※技術職員有資格者名簿!C17:T17,137)&gt;=1,1,0)</f>
        <v>0</v>
      </c>
      <c r="AO17" s="47">
        <f>IF(AN17=1,0,(IF(0=((COUNTIF(※技術職員有資格者名簿!C17:T17,223)+COUNTIF(※技術職員有資格者名簿!C17:T17,238) )),0,1)))</f>
        <v>0</v>
      </c>
      <c r="AP17" s="47">
        <f>IF(AN17+AO17=1,0,(IF(0=((COUNTIF(※技術職員有資格者名簿!C17:T17,170)+COUNTIF(※技術職員有資格者名簿!C17:T17,270)+COUNTIF(※技術職員有資格者名簿!C17:T17,184)++COUNTIF(※技術職員有資格者名簿!C17:T17,284)+COUNTIF(※技術職員有資格者名簿!C17:T17,186)+COUNTIF(※技術職員有資格者名簿!C17:T17,286)+COUNTIF(※技術職員有資格者名簿!C17:T17,"64-7")+COUNTIF(※技術職員有資格者名簿!C17:T17,"001-7")+COUNTIF(※技術職員有資格者名簿!C17:T17,"002-7"))),0,1)))</f>
        <v>0</v>
      </c>
      <c r="AQ17" s="47">
        <f>IF(COUNTIF(※技術職員有資格者名簿!C17:T17,127)&gt;=1,1,0)</f>
        <v>0</v>
      </c>
      <c r="AR17" s="47">
        <f>IF(AQ17=1,0,(IF(0=((COUNTIF(※技術職員有資格者名簿!C17:T17,228)+COUNTIF(※技術職員有資格者名簿!C17:T17,155) )),0,1)))</f>
        <v>0</v>
      </c>
      <c r="AS17" s="47">
        <f>IF(AQ17+AR17=1,0,(IF(0=((COUNTIF(※技術職員有資格者名簿!C17:T17,141)+COUNTIF(※技術職員有資格者名簿!C17:T17,142)+COUNTIF(※技術職員有資格者名簿!C17:T17,144)++COUNTIF(※技術職員有資格者名簿!C17:T17,256)+COUNTIF(※技術職員有資格者名簿!C17:T17,258)+COUNTIF(※技術職員有資格者名簿!C17:T17,62)+COUNTIF(※技術職員有資格者名簿!C17:T17,63)+COUNTIF(※技術職員有資格者名簿!C17:T17,"64-8")+COUNTIF(※技術職員有資格者名簿!C17:T17,"001-8")+COUNTIF(※技術職員有資格者名簿!C17:T17,"002-8"))),0,1)))</f>
        <v>0</v>
      </c>
      <c r="AT17" s="47">
        <f>IF(COUNTIF(※技術職員有資格者名簿!C17:T17,129)&gt;=1,1,0)</f>
        <v>0</v>
      </c>
      <c r="AU17" s="47">
        <f>IF(AT17=1,0,(IF(0=((COUNTIF(※技術職員有資格者名簿!C17:T17,230) )),0,1)))</f>
        <v>0</v>
      </c>
      <c r="AV17" s="47">
        <f>IF(AT17+AU17=1,0,(IF(0=((COUNTIF(※技術職員有資格者名簿!C17:T17,146)+COUNTIF(※技術職員有資格者名簿!C17:T17,147)+COUNTIF(※技術職員有資格者名簿!C17:T17,148)+COUNTIF(※技術職員有資格者名簿!C17:T17,152)+COUNTIF(※技術職員有資格者名簿!C17:T17,153)+COUNTIF(※技術職員有資格者名簿!C17:T17,154)+COUNTIF(※技術職員有資格者名簿!C17:T17,265)+COUNTIF(※技術職員有資格者名簿!C17:T17,174)+COUNTIF(※技術職員有資格者名簿!C17:T17,274)+COUNTIF(※技術職員有資格者名簿!C17:T17,175)+COUNTIF(※技術職員有資格者名簿!C17:T17,275)+COUNTIF(※技術職員有資格者名簿!C17:T17,176)+COUNTIF(※技術職員有資格者名簿!C17:T17,276)+COUNTIF(※技術職員有資格者名簿!C17:T17,170)+COUNTIF(※技術職員有資格者名簿!C17:T17,270)+COUNTIF(※技術職員有資格者名簿!C17:T17,62)+COUNTIF(※技術職員有資格者名簿!C17:T17,63)+COUNTIF(※技術職員有資格者名簿!C17:T17,"64-9")+COUNTIF(※技術職員有資格者名簿!C17:T17,"001-9")+COUNTIF(※技術職員有資格者名簿!C17:T17,"002-9"))),0,1)))</f>
        <v>0</v>
      </c>
      <c r="AW17" s="47">
        <f>IF(COUNTIF(※技術職員有資格者名簿!C17:T17,120)+COUNTIF(※技術職員有資格者名簿!C17:T17,137)&gt;=1,1,0)</f>
        <v>0</v>
      </c>
      <c r="AX17" s="47">
        <f>IF(AW17=1,0,(IF(0=((COUNTIF(※技術職員有資格者名簿!C17:T17,222)+COUNTIF(※技術職員有資格者名簿!C17:T17,223)+COUNTIF(※技術職員有資格者名簿!C17:T17,238))),0,1)))</f>
        <v>0</v>
      </c>
      <c r="AY17" s="47">
        <f>IF(AW17+AX17=1,0,(IF(0=((COUNTIF(※技術職員有資格者名簿!C17:T17,177)+COUNTIF(※技術職員有資格者名簿!C17:T17,277)+COUNTIF(※技術職員有資格者名簿!C17:T17,178)++COUNTIF(※技術職員有資格者名簿!C17:T17,278)+COUNTIF(※技術職員有資格者名簿!C17:T17,179)+COUNTIF(※技術職員有資格者名簿!C17:T17,279)+COUNTIF(※技術職員有資格者名簿!C17:T17,"64-10")+COUNTIF(※技術職員有資格者名簿!C17:T17,"001-10")+COUNTIF(※技術職員有資格者名簿!C17:T17,"002-10"))),0,1)))</f>
        <v>0</v>
      </c>
      <c r="AZ17" s="47">
        <f>IF(COUNTIF(※技術職員有資格者名簿!C17:T17,113)+COUNTIF(※技術職員有資格者名簿!C17:T17,120)+COUNTIF(※技術職員有資格者名簿!C17:T17,137)&gt;=1,1,0)</f>
        <v>0</v>
      </c>
      <c r="BA17" s="47">
        <f>IF(AZ17=1,0,(IF(0=((COUNTIF(※技術職員有資格者名簿!C17:T17,214)+COUNTIF(※技術職員有資格者名簿!C17:T17,222))),0,1)))</f>
        <v>0</v>
      </c>
      <c r="BB17" s="47">
        <f>IF(AZ17+BA17=1,0,(IF(0=((COUNTIF(※技術職員有資格者名簿!C17:T17,142)+COUNTIF(※技術職員有資格者名簿!C17:T17,181)+COUNTIF(※技術職員有資格者名簿!C17:T17,281)++COUNTIF(※技術職員有資格者名簿!C17:T17,"64-11")+COUNTIF(※技術職員有資格者名簿!C17:T17,"001-11")+COUNTIF(※技術職員有資格者名簿!C17:T17,"002-11"))),0,1)))</f>
        <v>0</v>
      </c>
      <c r="BC17" s="47">
        <f>IF(COUNTIF(※技術職員有資格者名簿!C17:T17,120)&gt;=1,1,0)</f>
        <v>0</v>
      </c>
      <c r="BD17" s="47">
        <f>IF(BC17=1,0,(IF(0=((COUNTIF(※技術職員有資格者名簿!C17:T17,222))),0,1)))</f>
        <v>0</v>
      </c>
      <c r="BE17" s="47">
        <f>IF(BC17+BD17=1,0,(IF(0=((COUNTIF(※技術職員有資格者名簿!C17:T17,182)+COUNTIF(※技術職員有資格者名簿!C17:T17,282)++COUNTIF(※技術職員有資格者名簿!C17:T17,"64-12")+COUNTIF(※技術職員有資格者名簿!C17:T17,"001-12")+COUNTIF(※技術職員有資格者名簿!C17:T17,"002-12"))),0,1)))</f>
        <v>0</v>
      </c>
      <c r="BF17" s="47">
        <f>IF(COUNTIF(※技術職員有資格者名簿!C17:T17,111)+COUNTIF(※技術職員有資格者名簿!C17:T17,113)&gt;=1,1,0)</f>
        <v>0</v>
      </c>
      <c r="BG17" s="47">
        <f>IF(BF17=1,0,(IF(0=((COUNTIF(※技術職員有資格者名簿!C17:T17,212)+COUNTIF(※技術職員有資格者名簿!C17:T17,214))),0,1)))</f>
        <v>0</v>
      </c>
      <c r="BH17" s="47">
        <f>IF(BF17+BG17=1,0,(IF(0=((COUNTIF(※技術職員有資格者名簿!C17:T17,141)+COUNTIF(※技術職員有資格者名簿!C17:T17,142)++COUNTIF(※技術職員有資格者名簿!C17:T17,"64-13")+COUNTIF(※技術職員有資格者名簿!C17:T17,"001-13")+COUNTIF(※技術職員有資格者名簿!C17:T17,"002-13"))),0,1)))</f>
        <v>0</v>
      </c>
      <c r="BI17" s="47">
        <f>IF(COUNTIF(※技術職員有資格者名簿!C17:T17,113)&gt;=1,1,0)</f>
        <v>0</v>
      </c>
      <c r="BJ17" s="47">
        <f>IF(BI17=1,0,(IF(0=((COUNTIF(※技術職員有資格者名簿!C17:T17,214))),0,1)))</f>
        <v>0</v>
      </c>
      <c r="BK17" s="47">
        <f>IF(BI17+BJ17=1,0,(IF(0=((COUNTIF(※技術職員有資格者名簿!C17:T17,141)+COUNTIF(※技術職員有資格者名簿!C17:T17,142)+COUNTIF(※技術職員有資格者名簿!C17:T17,149)+COUNTIF(※技術職員有資格者名簿!C17:T17,"64-14")+COUNTIF(※技術職員有資格者名簿!C17:T17,"001-14")+COUNTIF(※技術職員有資格者名簿!C17:T17,"002-14"))),0,1)))</f>
        <v>0</v>
      </c>
      <c r="BL17" s="47">
        <f>IF(COUNTIF(※技術職員有資格者名簿!C17:T17,120)&gt;=1,1,0)</f>
        <v>0</v>
      </c>
      <c r="BM17" s="47">
        <f>IF(BL17=1,0,(IF(0=((COUNTIF(※技術職員有資格者名簿!C17:T17,223) )),0,1)))</f>
        <v>0</v>
      </c>
      <c r="BN17" s="47">
        <f>IF(BL17+BM17=1,0,(IF(0=((COUNTIF(※技術職員有資格者名簿!C17:T17,170)+COUNTIF(※技術職員有資格者名簿!C17:T17,270)+COUNTIF(※技術職員有資格者名簿!C17:T17,183)+COUNTIF(※技術職員有資格者名簿!C17:T17,283)+COUNTIF(※技術職員有資格者名簿!C17:T17,184)+COUNTIF(※技術職員有資格者名簿!C17:T17,284)+COUNTIF(※技術職員有資格者名簿!C17:T17,185)+COUNTIF(※技術職員有資格者名簿!C17:T17,285)+COUNTIF(※技術職員有資格者名簿!C17:T17,"64-15")+COUNTIF(※技術職員有資格者名簿!C17:T17,"001-15")+COUNTIF(※技術職員有資格者名簿!C17:T17,"002-15"))),0,1)))</f>
        <v>0</v>
      </c>
      <c r="BO17" s="47">
        <f>IF(COUNTIF(※技術職員有資格者名簿!C17:T17,120)&gt;=1,1,0)</f>
        <v>0</v>
      </c>
      <c r="BP17" s="47">
        <f>IF(BO17=1,0,(IF(0=((COUNTIF(※技術職員有資格者名簿!C17:T17,223) )),0,1)))</f>
        <v>0</v>
      </c>
      <c r="BQ17" s="47">
        <f>IF(BO17+BP17=1,0,(IF(0=((COUNTIF(※技術職員有資格者名簿!C17:T17,187)+COUNTIF(※技術職員有資格者名簿!C17:T17,287)++COUNTIF(※技術職員有資格者名簿!C17:T17,"64-16")+COUNTIF(※技術職員有資格者名簿!C17:T17,"001-16")+COUNTIF(※技術職員有資格者名簿!C17:T17,"002-16"))),0,1)))</f>
        <v>0</v>
      </c>
      <c r="BR17" s="47">
        <f>IF(COUNTIF(※技術職員有資格者名簿!C17:T17,113)+COUNTIF(※技術職員有資格者名簿!C17:T17,120)&gt;=1,1,0)</f>
        <v>0</v>
      </c>
      <c r="BS17" s="47">
        <f>IF(BR17=1,0,(IF(0=((COUNTIF(※技術職員有資格者名簿!C17:T17,215)+COUNTIF(※技術職員有資格者名簿!C17:T17,223))),0,1)))</f>
        <v>0</v>
      </c>
      <c r="BT17" s="47">
        <f>IF(BR17+BS17=1,0,(IF(0=((COUNTIF(※技術職員有資格者名簿!C17:T17,188)+COUNTIF(※技術職員有資格者名簿!C17:T17,288)+COUNTIF(※技術職員有資格者名簿!C17:T17,189)++COUNTIF(※技術職員有資格者名簿!C17:T17,289)+COUNTIF(※技術職員有資格者名簿!C17:T17,190)+COUNTIF(※技術職員有資格者名簿!C17:T17,290)+COUNTIF(※技術職員有資格者名簿!C17:T17,191)+COUNTIF(※技術職員有資格者名簿!C17:T17,291)+COUNTIF(※技術職員有資格者名簿!C17:T17,167)+COUNTIF(※技術職員有資格者名簿!C17:T17,"64-17")+COUNTIF(※技術職員有資格者名簿!C17:T17,"001-17")+COUNTIF(※技術職員有資格者名簿!C17:T17,"002-17"))),0,1)))</f>
        <v>0</v>
      </c>
      <c r="BU17" s="47">
        <f>IF(COUNTIF(※技術職員有資格者名簿!C17:T17,120)&gt;=1,1,0)</f>
        <v>0</v>
      </c>
      <c r="BV17" s="47">
        <f>IF(BU17=1,0,(IF(0=((COUNTIF(※技術職員有資格者名簿!C17:T17,223) )),0,1)))</f>
        <v>0</v>
      </c>
      <c r="BW17" s="47">
        <f>IF(BU17+BV17=1,0,(IF(0=((COUNTIF(※技術職員有資格者名簿!C17:T17,197)+COUNTIF(※技術職員有資格者名簿!C17:T17,297)++COUNTIF(※技術職員有資格者名簿!C17:T17,"64-18")+COUNTIF(※技術職員有資格者名簿!C17:T17,"001-18")+COUNTIF(※技術職員有資格者名簿!C17:T17,"002-18"))),0,1)))</f>
        <v>0</v>
      </c>
      <c r="BX17" s="47">
        <f>IF(COUNTIF(※技術職員有資格者名簿!C17:T17,120)+COUNTIF(※技術職員有資格者名簿!C17:T17,137)&gt;=1,1,0)</f>
        <v>0</v>
      </c>
      <c r="BY17" s="47">
        <f>IF(BX17=1,0,(IF(0=((COUNTIF(※技術職員有資格者名簿!C17:T17,223)+COUNTIF(※技術職員有資格者名簿!C17:T17,238) )),0,1)))</f>
        <v>0</v>
      </c>
      <c r="BZ17" s="47">
        <f>IF(BX17+BY17=1,0,(IF(0=((COUNTIF(※技術職員有資格者名簿!C17:T17,192)+COUNTIF(※技術職員有資格者名簿!C17:T17,292)+COUNTIF(※技術職員有資格者名簿!C17:T17,193)++COUNTIF(※技術職員有資格者名簿!C17:T17,293)+COUNTIF(※技術職員有資格者名簿!C17:T17,"64-19")+COUNTIF(※技術職員有資格者名簿!C17:T17,"001-19")+COUNTIF(※技術職員有資格者名簿!C17:T17,"002-19"))),0,1)))</f>
        <v>0</v>
      </c>
      <c r="CA17" s="47">
        <v>0</v>
      </c>
      <c r="CB17" s="47">
        <v>0</v>
      </c>
      <c r="CC17" s="47">
        <f>IF(CA17+CB17=1,0,(IF(0=((COUNTIF(※技術職員有資格者名簿!C17:T17,145)+COUNTIF(※技術職員有資格者名簿!C17:T17,146)+COUNTIF(※技術職員有資格者名簿!C17:T17,"001-20")+COUNTIF(※技術職員有資格者名簿!C17:T17,"002-20"))),0,1)))</f>
        <v>0</v>
      </c>
      <c r="CD17" s="47">
        <f>IF(COUNTIF(※技術職員有資格者名簿!C17:T17,120)&gt;=1,1,0)</f>
        <v>0</v>
      </c>
      <c r="CE17" s="47">
        <f>IF(CD17=1,0,(IF(0=((COUNTIF(※技術職員有資格者名簿!C17:T17,223) )),0,1)))</f>
        <v>0</v>
      </c>
      <c r="CF17" s="47">
        <f>IF(CD17+CE17=1,0,(IF(0=((COUNTIF(※技術職員有資格者名簿!C17:T17,194)+COUNTIF(※技術職員有資格者名簿!C17:T17,294)+COUNTIF(※技術職員有資格者名簿!C17:T17,"64-21")+COUNTIF(※技術職員有資格者名簿!C17:T17,"001-21")+COUNTIF(※技術職員有資格者名簿!C17:T17,"002-21"))),0,1)))</f>
        <v>0</v>
      </c>
      <c r="CG17" s="47">
        <f>IF(COUNTIF(※技術職員有資格者名簿!C17:T17,131)&gt;=1,1,0)</f>
        <v>0</v>
      </c>
      <c r="CH17" s="47">
        <f>IF(CG17=1,0,(IF(0=((COUNTIF(※技術職員有資格者名簿!C17:T17,232) )),0,1)))</f>
        <v>0</v>
      </c>
      <c r="CI17" s="47">
        <f>IF(CG17+CH17=1,0,(IF(0=((COUNTIF(※技術職員有資格者名簿!C17:T17,144)+COUNTIF(※技術職員有資格者名簿!C17:T17,259)+COUNTIF(※技術職員有資格者名簿!C17:T17,260)+COUNTIF(※技術職員有資格者名簿!C17:T17,261)+COUNTIF(※技術職員有資格者名簿!C17:T17,"64-22")+COUNTIF(※技術職員有資格者名簿!C17:T17,"001-22")+COUNTIF(※技術職員有資格者名簿!C17:T17,"002-22"))),0,1)))</f>
        <v>0</v>
      </c>
      <c r="CJ17" s="47">
        <f>IF(COUNTIF(※技術職員有資格者名簿!C17:T17,133)&gt;=1,1,0)</f>
        <v>0</v>
      </c>
      <c r="CK17" s="47">
        <f>IF(CJ17=1,0,(IF(0=((COUNTIF(※技術職員有資格者名簿!C17:T17,234))),0,1)))</f>
        <v>0</v>
      </c>
      <c r="CL17" s="47">
        <f>IF(CJ17+CK17=1,0,(IF(0=((COUNTIF(※技術職員有資格者名簿!C17:T17,141)+COUNTIF(※技術職員有資格者名簿!C17:T17,142)+COUNTIF(※技術職員有資格者名簿!C17:T17,150)+COUNTIF(※技術職員有資格者名簿!C17:T17,151)+COUNTIF(※技術職員有資格者名簿!C17:T17,196)+COUNTIF(※技術職員有資格者名簿!C17:T17,296)+COUNTIF(※技術職員有資格者名簿!C17:T17,"64-23")+COUNTIF(※技術職員有資格者名簿!C17:T17,"001-23")+COUNTIF(※技術職員有資格者名簿!C17:T17,"002-23"))),0,1)))</f>
        <v>0</v>
      </c>
      <c r="CM17" s="47">
        <v>0</v>
      </c>
      <c r="CN17" s="47">
        <v>0</v>
      </c>
      <c r="CO17" s="47">
        <f>IF(CM17+CN17=1,0,(IF(0=((COUNTIF(※技術職員有資格者名簿!C17:T17,148)+COUNTIF(※技術職員有資格者名簿!C17:T17,198)+COUNTIF(※技術職員有資格者名簿!C17:T17,298)+COUNTIF(※技術職員有資格者名簿!C17:T17,61)+COUNTIF(※技術職員有資格者名簿!C17:T17,"001-24")+COUNTIF(※技術職員有資格者名簿!C17:T17,"002-24"))),0,1)))</f>
        <v>0</v>
      </c>
      <c r="CP17" s="47">
        <f>IF(COUNTIF(※技術職員有資格者名簿!C17:T17,120)&gt;=1,1,0)</f>
        <v>0</v>
      </c>
      <c r="CQ17" s="47">
        <f>IF(CP17=1,0,(IF(0=((COUNTIF(※技術職員有資格者名簿!C17:T17,223) )),0,1)))</f>
        <v>0</v>
      </c>
      <c r="CR17" s="47">
        <f>IF(CP17+CQ17=1,0,(IF(0=((COUNTIF(※技術職員有資格者名簿!C17:T17,195)+COUNTIF(※技術職員有資格者名簿!C17:T17,295)+COUNTIF(※技術職員有資格者名簿!C17:T17,"64-25")+COUNTIF(※技術職員有資格者名簿!C17:T17,"001-25")+COUNTIF(※技術職員有資格者名簿!C17:T17,"002-25"))),0,1)))</f>
        <v>0</v>
      </c>
      <c r="CS17" s="47">
        <f>IF(COUNTIF(※技術職員有資格者名簿!C17:T17,113)&gt;=1,1,0)</f>
        <v>0</v>
      </c>
      <c r="CT17" s="47">
        <f>IF(CS17=1,0,(IF(0=((COUNTIF(※技術職員有資格者名簿!C17:T17,214) )),0,1)))</f>
        <v>0</v>
      </c>
      <c r="CU17" s="47">
        <f>IF(CS17+CT17=1,0,(IF(0=((COUNTIF(※技術職員有資格者名簿!C17:T17,147)+COUNTIF(※技術職員有資格者名簿!C17:T17,148)+COUNTIF(※技術職員有資格者名簿!C17:T17,153)+COUNTIF(※技術職員有資格者名簿!C17:T17,154)+COUNTIF(※技術職員有資格者名簿!C17:T17,"001-26")+COUNTIF(※技術職員有資格者名簿!C17:T17,"002-26"))),0,1)))</f>
        <v>0</v>
      </c>
      <c r="CV17" s="47">
        <v>0</v>
      </c>
      <c r="CW17" s="47">
        <v>0</v>
      </c>
      <c r="CX17" s="47">
        <f>IF(COUNTIF(※技術職員有資格者名簿!C17:T17,168)+COUNTIF(※技術職員有資格者名簿!C17:T17,169)+COUNTIF(※技術職員有資格者名簿!C17:T17,"64-27")+COUNTIF(※技術職員有資格者名簿!C17:T17,"001-27")+COUNTIF(※技術職員有資格者名簿!C17:T17,"002-27")&gt;=1,1,0)</f>
        <v>0</v>
      </c>
      <c r="CY17" s="47">
        <v>0</v>
      </c>
      <c r="CZ17" s="47">
        <v>0</v>
      </c>
      <c r="DA17" s="47">
        <f>IF(COUNTIF(※技術職員有資格者名簿!C17:T17,154)+COUNTIF(※技術職員有資格者名簿!C17:T17,"001-28")+COUNTIF(※技術職員有資格者名簿!C17:T17,"002-28")&gt;=1,1,0)</f>
        <v>0</v>
      </c>
      <c r="DB17" s="47">
        <f>IF(COUNTIF(※技術職員有資格者名簿!C17:T17,113)+COUNTIF(※技術職員有資格者名簿!C17:T17,120)&gt;=1,1,0)</f>
        <v>0</v>
      </c>
      <c r="DC17" s="47">
        <f>IF(DB17=1,0,(IF(0=((COUNTIF(※技術職員有資格者名簿!C17:T17,214)+COUNTIF(※技術職員有資格者名簿!C17:T17,221)+COUNTIF(※技術職員有資格者名簿!C17:T17,222))),0,1)))</f>
        <v>0</v>
      </c>
      <c r="DD17" s="47">
        <f>IF(DB17+DC17=1,0,(IF(0=((COUNTIF(※技術職員有資格者名簿!C17:T17,141)+COUNTIF(※技術職員有資格者名簿!C17:T17,142)+COUNTIF(※技術職員有資格者名簿!C17:T17,157)++COUNTIF(※技術職員有資格者名簿!C17:T17,257)+COUNTIF(※技術職員有資格者名簿!C17:T17,60)+COUNTIF(※技術職員有資格者名簿!C17:T17,"001-29")+COUNTIF(※技術職員有資格者名簿!C17:T17,"002-29"))),0,1)))</f>
        <v>0</v>
      </c>
    </row>
    <row r="18" spans="1:108" ht="48" customHeight="1">
      <c r="A18" s="126">
        <v>8</v>
      </c>
      <c r="B18" s="174"/>
      <c r="C18" s="158"/>
      <c r="D18" s="159" t="str">
        <f>IFERROR(VLOOKUP($C18,建設工事資格区分コード表!$A:$F,4,FALSE)&amp;"","")</f>
        <v/>
      </c>
      <c r="E18" s="160" t="str">
        <f>IFERROR(VLOOKUP($C18,建設工事資格区分コード表!$A:$F,6,FALSE),"")</f>
        <v/>
      </c>
      <c r="F18" s="158"/>
      <c r="G18" s="159" t="str">
        <f>IFERROR(VLOOKUP($F18,建設工事資格区分コード表!$A:$F,4,FALSE)&amp;"","")</f>
        <v/>
      </c>
      <c r="H18" s="160" t="str">
        <f>IFERROR(VLOOKUP($F18,建設工事資格区分コード表!$A:$F,6,FALSE),"")</f>
        <v/>
      </c>
      <c r="I18" s="158"/>
      <c r="J18" s="159" t="str">
        <f>IFERROR(VLOOKUP($I18,建設工事資格区分コード表!$A:$F,4,FALSE)&amp;"","")</f>
        <v/>
      </c>
      <c r="K18" s="160" t="str">
        <f>IFERROR(VLOOKUP($I18,建設工事資格区分コード表!$A:$F,6,FALSE),"")</f>
        <v/>
      </c>
      <c r="L18" s="158"/>
      <c r="M18" s="159" t="str">
        <f>IFERROR(VLOOKUP($L18,建設工事資格区分コード表!$A:$F,4,FALSE)&amp;"","")</f>
        <v/>
      </c>
      <c r="N18" s="160" t="str">
        <f>IFERROR(VLOOKUP($L18,建設工事資格区分コード表!$A:$F,6,FALSE),"")</f>
        <v/>
      </c>
      <c r="O18" s="158"/>
      <c r="P18" s="159" t="str">
        <f>IFERROR(VLOOKUP($O18,建設工事資格区分コード表!$A:$F,4,FALSE)&amp;"","")</f>
        <v/>
      </c>
      <c r="Q18" s="160" t="str">
        <f>IFERROR(VLOOKUP($O18,建設工事資格区分コード表!$A:$F,6,FALSE),"")</f>
        <v/>
      </c>
      <c r="R18" s="158"/>
      <c r="S18" s="159" t="str">
        <f>IFERROR(VLOOKUP($R18,建設工事資格区分コード表!$A:$F,4,FALSE)&amp;"","")</f>
        <v/>
      </c>
      <c r="T18" s="161" t="str">
        <f>IFERROR(VLOOKUP($R18,建設工事資格区分コード表!$A:$F,6,FALSE),"")</f>
        <v/>
      </c>
      <c r="V18" s="47">
        <f>IF(COUNTIF(※技術職員有資格者名簿!C18:T18,111)+COUNTIF(※技術職員有資格者名簿!C18:T18,113)&gt;=1,1,0)</f>
        <v>0</v>
      </c>
      <c r="W18" s="47">
        <f>IF(V18=1,0,(IF(0=((COUNTIF(※技術職員有資格者名簿!$C18:$T18,212)+COUNTIF(※技術職員有資格者名簿!$C18:$T18,214))),0,1)))</f>
        <v>0</v>
      </c>
      <c r="X18" s="73">
        <f>IF(V18+W18=1,0,(IF(0=((COUNTIF(※技術職員有資格者名簿!C18:T18,141)+COUNTIF(※技術職員有資格者名簿!C18:T18,142)+COUNTIF(※技術職員有資格者名簿!C18:T18,143)++COUNTIF(※技術職員有資格者名簿!C18:T18,149)+COUNTIF(※技術職員有資格者名簿!C18:T18,151)+COUNTIF(※技術職員有資格者名簿!C18:T18,"001-1")+COUNTIF(※技術職員有資格者名簿!C18:T18,"002-1"))),0,1)))</f>
        <v>0</v>
      </c>
      <c r="Y18" s="47">
        <f>IF(COUNTIF(※技術職員有資格者名簿!C18:T18,120)+COUNTIF(※技術職員有資格者名簿!C18:T18,137)&gt;=1,1,0)</f>
        <v>0</v>
      </c>
      <c r="Z18" s="47">
        <f>IF(Y18=1,0,(IF(0=((COUNTIF(※技術職員有資格者名簿!$C18:$T18,221)+COUNTIF(※技術職員有資格者名簿!$C18:$T18,238))),0,1)))</f>
        <v>0</v>
      </c>
      <c r="AA18" s="73">
        <f>IF(Y18+Z18=1,0,(IF(0=((COUNTIF(※技術職員有資格者名簿!F18:W18,"001-2")+COUNTIF(※技術職員有資格者名簿!F18:W18,"002-2"))),0,1)))</f>
        <v>0</v>
      </c>
      <c r="AB18" s="47">
        <f>IF(COUNTIF(※技術職員有資格者名簿!C18:T18,120)+COUNTIF(※技術職員有資格者名簿!C18:T18,137)&gt;=1,1,0)</f>
        <v>0</v>
      </c>
      <c r="AC18" s="47">
        <f>IF(AB18=1,0,(IF(0=((COUNTIF(※技術職員有資格者名簿!C18:T18,222)+COUNTIF(※技術職員有資格者名簿!C18:T18,223)+COUNTIF(※技術職員有資格者名簿!C18:T18,238)+COUNTIF(※技術職員有資格者名簿!C18:T18,239) )),0,1)))</f>
        <v>0</v>
      </c>
      <c r="AD18" s="73">
        <f>IF(AB18+AC18=1,0,(IF(0=(COUNTIF(※技術職員有資格者名簿!C18:T18,171)+COUNTIF(※技術職員有資格者名簿!C18:T18,271)+COUNTIF(※技術職員有資格者名簿!C18:T18,164)++COUNTIF(※技術職員有資格者名簿!C18:T18,264)+COUNTIF(※技術職員有資格者名簿!C18:T18,"64-3" )+COUNTIF(※技術職員有資格者名簿!C18:T18,"001-3")+COUNTIF(※技術職員有資格者名簿!C18:T18,"002-3")),0,1)))</f>
        <v>0</v>
      </c>
      <c r="AE18" s="47">
        <f>IF(COUNTIF(※技術職員有資格者名簿!C18:T18,120)&gt;=1,1,0)</f>
        <v>0</v>
      </c>
      <c r="AF18" s="47">
        <f>IF(AE18=1,0,(IF(0=((COUNTIF(※技術職員有資格者名簿!C18:T18,223) )),0,1)))</f>
        <v>0</v>
      </c>
      <c r="AG18" s="73">
        <f>IF(AE18+AF18=1,0,(IF(0=((COUNTIF(※技術職員有資格者名簿!C18:T18,172)+COUNTIF(※技術職員有資格者名簿!C18:T18,272)+COUNTIF(※技術職員有資格者名簿!C18:T18,"64-4")+COUNTIF(※技術職員有資格者名簿!C18:T18,"001-4")+COUNTIF(※技術職員有資格者名簿!C18:T18,"002-4"))),0,1)))</f>
        <v>0</v>
      </c>
      <c r="AH18" s="47">
        <f>IF(COUNTIF(※技術職員有資格者名簿!C18:T18,111)+COUNTIF(※技術職員有資格者名簿!C18:T18,113)+COUNTIF(※技術職員有資格者名簿!C18:T18,120)&gt;=1,1,0)</f>
        <v>0</v>
      </c>
      <c r="AI18" s="47">
        <f>IF(AH18=1,0,(IF(0=((COUNTIF(※技術職員有資格者名簿!C18:T18,212)+COUNTIF(※技術職員有資格者名簿!C18:T18,214)+COUNTIF(※技術職員有資格者名簿!C18:T18,216)+COUNTIF(※技術職員有資格者名簿!C18:T18,222))),0,1)))</f>
        <v>0</v>
      </c>
      <c r="AJ18" s="47">
        <f>IF(AH18+AI18=1,0,(IF(0=((COUNTIF(※技術職員有資格者名簿!C18:T18,141)+COUNTIF(※技術職員有資格者名簿!C18:T18,142)+COUNTIF(※技術職員有資格者名簿!C18:T18,143)+COUNTIF(※技術職員有資格者名簿!C18:T18,149)+COUNTIF(※技術職員有資格者名簿!C18:T18,151)+COUNTIF(※技術職員有資格者名簿!C18:T18,164)+COUNTIF(※技術職員有資格者名簿!C18:T18,264)+COUNTIF(※技術職員有資格者名簿!C18:T18,157)+COUNTIF(※技術職員有資格者名簿!C18:T18,257)+COUNTIF(※技術職員有資格者名簿!C18:T18,173)+COUNTIF(※技術職員有資格者名簿!C18:T18,273)+COUNTIF(※技術職員有資格者名簿!C18:T18,166)+COUNTIF(※技術職員有資格者名簿!C18:T18,266)+COUNTIF(※技術職員有資格者名簿!C18:T18,61)+COUNTIF(※技術職員有資格者名簿!C18:T18,40)+COUNTIF(※技術職員有資格者名簿!C18:T18,"64-5")+COUNTIF(※技術職員有資格者名簿!C18:T18,"001-5")+COUNTIF(※技術職員有資格者名簿!C18:T18,"002-5") )),0,1)))</f>
        <v>0</v>
      </c>
      <c r="AK18" s="47">
        <f>IF(COUNTIF(※技術職員有資格者名簿!C18:T18,113)+COUNTIF(※技術職員有資格者名簿!C18:T18,120)&gt;=1,1,0)</f>
        <v>0</v>
      </c>
      <c r="AL18" s="47">
        <f>IF(AK18=1,0,(IF(0=((COUNTIF(※技術職員有資格者名簿!C18:T18,214)+COUNTIF(※技術職員有資格者名簿!C18:T18,223))),0,1)))</f>
        <v>0</v>
      </c>
      <c r="AM18" s="47">
        <f>IF(AK18+AL18=1,0,(IF(0=((COUNTIF(※技術職員有資格者名簿!C18:T18,179)+COUNTIF(※技術職員有資格者名簿!C18:T18,279)+COUNTIF(※技術職員有資格者名簿!C18:T18,180)++COUNTIF(※技術職員有資格者名簿!C18:T18,280)+COUNTIF(※技術職員有資格者名簿!C18:T18,"64-6")+COUNTIF(※技術職員有資格者名簿!C18:T18,"001-6")+COUNTIF(※技術職員有資格者名簿!C18:T18,"002-6"))),0,1)))</f>
        <v>0</v>
      </c>
      <c r="AN18" s="47">
        <f>IF(COUNTIF(※技術職員有資格者名簿!C18:T18,120)+COUNTIF(※技術職員有資格者名簿!C18:T18,137)&gt;=1,1,0)</f>
        <v>0</v>
      </c>
      <c r="AO18" s="47">
        <f>IF(AN18=1,0,(IF(0=((COUNTIF(※技術職員有資格者名簿!C18:T18,223)+COUNTIF(※技術職員有資格者名簿!C18:T18,238) )),0,1)))</f>
        <v>0</v>
      </c>
      <c r="AP18" s="47">
        <f>IF(AN18+AO18=1,0,(IF(0=((COUNTIF(※技術職員有資格者名簿!C18:T18,170)+COUNTIF(※技術職員有資格者名簿!C18:T18,270)+COUNTIF(※技術職員有資格者名簿!C18:T18,184)++COUNTIF(※技術職員有資格者名簿!C18:T18,284)+COUNTIF(※技術職員有資格者名簿!C18:T18,186)+COUNTIF(※技術職員有資格者名簿!C18:T18,286)+COUNTIF(※技術職員有資格者名簿!C18:T18,"64-7")+COUNTIF(※技術職員有資格者名簿!C18:T18,"001-7")+COUNTIF(※技術職員有資格者名簿!C18:T18,"002-7"))),0,1)))</f>
        <v>0</v>
      </c>
      <c r="AQ18" s="47">
        <f>IF(COUNTIF(※技術職員有資格者名簿!C18:T18,127)&gt;=1,1,0)</f>
        <v>0</v>
      </c>
      <c r="AR18" s="47">
        <f>IF(AQ18=1,0,(IF(0=((COUNTIF(※技術職員有資格者名簿!C18:T18,228)+COUNTIF(※技術職員有資格者名簿!C18:T18,155) )),0,1)))</f>
        <v>0</v>
      </c>
      <c r="AS18" s="47">
        <f>IF(AQ18+AR18=1,0,(IF(0=((COUNTIF(※技術職員有資格者名簿!C18:T18,141)+COUNTIF(※技術職員有資格者名簿!C18:T18,142)+COUNTIF(※技術職員有資格者名簿!C18:T18,144)++COUNTIF(※技術職員有資格者名簿!C18:T18,256)+COUNTIF(※技術職員有資格者名簿!C18:T18,258)+COUNTIF(※技術職員有資格者名簿!C18:T18,62)+COUNTIF(※技術職員有資格者名簿!C18:T18,63)+COUNTIF(※技術職員有資格者名簿!C18:T18,"64-8")+COUNTIF(※技術職員有資格者名簿!C18:T18,"001-8")+COUNTIF(※技術職員有資格者名簿!C18:T18,"002-8"))),0,1)))</f>
        <v>0</v>
      </c>
      <c r="AT18" s="47">
        <f>IF(COUNTIF(※技術職員有資格者名簿!C18:T18,129)&gt;=1,1,0)</f>
        <v>0</v>
      </c>
      <c r="AU18" s="47">
        <f>IF(AT18=1,0,(IF(0=((COUNTIF(※技術職員有資格者名簿!C18:T18,230) )),0,1)))</f>
        <v>0</v>
      </c>
      <c r="AV18" s="47">
        <f>IF(AT18+AU18=1,0,(IF(0=((COUNTIF(※技術職員有資格者名簿!C18:T18,146)+COUNTIF(※技術職員有資格者名簿!C18:T18,147)+COUNTIF(※技術職員有資格者名簿!C18:T18,148)+COUNTIF(※技術職員有資格者名簿!C18:T18,152)+COUNTIF(※技術職員有資格者名簿!C18:T18,153)+COUNTIF(※技術職員有資格者名簿!C18:T18,154)+COUNTIF(※技術職員有資格者名簿!C18:T18,265)+COUNTIF(※技術職員有資格者名簿!C18:T18,174)+COUNTIF(※技術職員有資格者名簿!C18:T18,274)+COUNTIF(※技術職員有資格者名簿!C18:T18,175)+COUNTIF(※技術職員有資格者名簿!C18:T18,275)+COUNTIF(※技術職員有資格者名簿!C18:T18,176)+COUNTIF(※技術職員有資格者名簿!C18:T18,276)+COUNTIF(※技術職員有資格者名簿!C18:T18,170)+COUNTIF(※技術職員有資格者名簿!C18:T18,270)+COUNTIF(※技術職員有資格者名簿!C18:T18,62)+COUNTIF(※技術職員有資格者名簿!C18:T18,63)+COUNTIF(※技術職員有資格者名簿!C18:T18,"64-9")+COUNTIF(※技術職員有資格者名簿!C18:T18,"001-9")+COUNTIF(※技術職員有資格者名簿!C18:T18,"002-9"))),0,1)))</f>
        <v>0</v>
      </c>
      <c r="AW18" s="47">
        <f>IF(COUNTIF(※技術職員有資格者名簿!C18:T18,120)+COUNTIF(※技術職員有資格者名簿!C18:T18,137)&gt;=1,1,0)</f>
        <v>0</v>
      </c>
      <c r="AX18" s="47">
        <f>IF(AW18=1,0,(IF(0=((COUNTIF(※技術職員有資格者名簿!C18:T18,222)+COUNTIF(※技術職員有資格者名簿!C18:T18,223)+COUNTIF(※技術職員有資格者名簿!C18:T18,238))),0,1)))</f>
        <v>0</v>
      </c>
      <c r="AY18" s="47">
        <f>IF(AW18+AX18=1,0,(IF(0=((COUNTIF(※技術職員有資格者名簿!C18:T18,177)+COUNTIF(※技術職員有資格者名簿!C18:T18,277)+COUNTIF(※技術職員有資格者名簿!C18:T18,178)++COUNTIF(※技術職員有資格者名簿!C18:T18,278)+COUNTIF(※技術職員有資格者名簿!C18:T18,179)+COUNTIF(※技術職員有資格者名簿!C18:T18,279)+COUNTIF(※技術職員有資格者名簿!C18:T18,"64-10")+COUNTIF(※技術職員有資格者名簿!C18:T18,"001-10")+COUNTIF(※技術職員有資格者名簿!C18:T18,"002-10"))),0,1)))</f>
        <v>0</v>
      </c>
      <c r="AZ18" s="47">
        <f>IF(COUNTIF(※技術職員有資格者名簿!C18:T18,113)+COUNTIF(※技術職員有資格者名簿!C18:T18,120)+COUNTIF(※技術職員有資格者名簿!C18:T18,137)&gt;=1,1,0)</f>
        <v>0</v>
      </c>
      <c r="BA18" s="47">
        <f>IF(AZ18=1,0,(IF(0=((COUNTIF(※技術職員有資格者名簿!C18:T18,214)+COUNTIF(※技術職員有資格者名簿!C18:T18,222))),0,1)))</f>
        <v>0</v>
      </c>
      <c r="BB18" s="47">
        <f>IF(AZ18+BA18=1,0,(IF(0=((COUNTIF(※技術職員有資格者名簿!C18:T18,142)+COUNTIF(※技術職員有資格者名簿!C18:T18,181)+COUNTIF(※技術職員有資格者名簿!C18:T18,281)++COUNTIF(※技術職員有資格者名簿!C18:T18,"64-11")+COUNTIF(※技術職員有資格者名簿!C18:T18,"001-11")+COUNTIF(※技術職員有資格者名簿!C18:T18,"002-11"))),0,1)))</f>
        <v>0</v>
      </c>
      <c r="BC18" s="47">
        <f>IF(COUNTIF(※技術職員有資格者名簿!C18:T18,120)&gt;=1,1,0)</f>
        <v>0</v>
      </c>
      <c r="BD18" s="47">
        <f>IF(BC18=1,0,(IF(0=((COUNTIF(※技術職員有資格者名簿!C18:T18,222))),0,1)))</f>
        <v>0</v>
      </c>
      <c r="BE18" s="47">
        <f>IF(BC18+BD18=1,0,(IF(0=((COUNTIF(※技術職員有資格者名簿!C18:T18,182)+COUNTIF(※技術職員有資格者名簿!C18:T18,282)++COUNTIF(※技術職員有資格者名簿!C18:T18,"64-12")+COUNTIF(※技術職員有資格者名簿!C18:T18,"001-12")+COUNTIF(※技術職員有資格者名簿!C18:T18,"002-12"))),0,1)))</f>
        <v>0</v>
      </c>
      <c r="BF18" s="47">
        <f>IF(COUNTIF(※技術職員有資格者名簿!C18:T18,111)+COUNTIF(※技術職員有資格者名簿!C18:T18,113)&gt;=1,1,0)</f>
        <v>0</v>
      </c>
      <c r="BG18" s="47">
        <f>IF(BF18=1,0,(IF(0=((COUNTIF(※技術職員有資格者名簿!C18:T18,212)+COUNTIF(※技術職員有資格者名簿!C18:T18,214))),0,1)))</f>
        <v>0</v>
      </c>
      <c r="BH18" s="47">
        <f>IF(BF18+BG18=1,0,(IF(0=((COUNTIF(※技術職員有資格者名簿!C18:T18,141)+COUNTIF(※技術職員有資格者名簿!C18:T18,142)++COUNTIF(※技術職員有資格者名簿!C18:T18,"64-13")+COUNTIF(※技術職員有資格者名簿!C18:T18,"001-13")+COUNTIF(※技術職員有資格者名簿!C18:T18,"002-13"))),0,1)))</f>
        <v>0</v>
      </c>
      <c r="BI18" s="47">
        <f>IF(COUNTIF(※技術職員有資格者名簿!C18:T18,113)&gt;=1,1,0)</f>
        <v>0</v>
      </c>
      <c r="BJ18" s="47">
        <f>IF(BI18=1,0,(IF(0=((COUNTIF(※技術職員有資格者名簿!C18:T18,214))),0,1)))</f>
        <v>0</v>
      </c>
      <c r="BK18" s="47">
        <f>IF(BI18+BJ18=1,0,(IF(0=((COUNTIF(※技術職員有資格者名簿!C18:T18,141)+COUNTIF(※技術職員有資格者名簿!C18:T18,142)+COUNTIF(※技術職員有資格者名簿!C18:T18,149)+COUNTIF(※技術職員有資格者名簿!C18:T18,"64-14")+COUNTIF(※技術職員有資格者名簿!C18:T18,"001-14")+COUNTIF(※技術職員有資格者名簿!C18:T18,"002-14"))),0,1)))</f>
        <v>0</v>
      </c>
      <c r="BL18" s="47">
        <f>IF(COUNTIF(※技術職員有資格者名簿!C18:T18,120)&gt;=1,1,0)</f>
        <v>0</v>
      </c>
      <c r="BM18" s="47">
        <f>IF(BL18=1,0,(IF(0=((COUNTIF(※技術職員有資格者名簿!C18:T18,223) )),0,1)))</f>
        <v>0</v>
      </c>
      <c r="BN18" s="47">
        <f>IF(BL18+BM18=1,0,(IF(0=((COUNTIF(※技術職員有資格者名簿!C18:T18,170)+COUNTIF(※技術職員有資格者名簿!C18:T18,270)+COUNTIF(※技術職員有資格者名簿!C18:T18,183)+COUNTIF(※技術職員有資格者名簿!C18:T18,283)+COUNTIF(※技術職員有資格者名簿!C18:T18,184)+COUNTIF(※技術職員有資格者名簿!C18:T18,284)+COUNTIF(※技術職員有資格者名簿!C18:T18,185)+COUNTIF(※技術職員有資格者名簿!C18:T18,285)+COUNTIF(※技術職員有資格者名簿!C18:T18,"64-15")+COUNTIF(※技術職員有資格者名簿!C18:T18,"001-15")+COUNTIF(※技術職員有資格者名簿!C18:T18,"002-15"))),0,1)))</f>
        <v>0</v>
      </c>
      <c r="BO18" s="47">
        <f>IF(COUNTIF(※技術職員有資格者名簿!C18:T18,120)&gt;=1,1,0)</f>
        <v>0</v>
      </c>
      <c r="BP18" s="47">
        <f>IF(BO18=1,0,(IF(0=((COUNTIF(※技術職員有資格者名簿!C18:T18,223) )),0,1)))</f>
        <v>0</v>
      </c>
      <c r="BQ18" s="47">
        <f>IF(BO18+BP18=1,0,(IF(0=((COUNTIF(※技術職員有資格者名簿!C18:T18,187)+COUNTIF(※技術職員有資格者名簿!C18:T18,287)++COUNTIF(※技術職員有資格者名簿!C18:T18,"64-16")+COUNTIF(※技術職員有資格者名簿!C18:T18,"001-16")+COUNTIF(※技術職員有資格者名簿!C18:T18,"002-16"))),0,1)))</f>
        <v>0</v>
      </c>
      <c r="BR18" s="47">
        <f>IF(COUNTIF(※技術職員有資格者名簿!C18:T18,113)+COUNTIF(※技術職員有資格者名簿!C18:T18,120)&gt;=1,1,0)</f>
        <v>0</v>
      </c>
      <c r="BS18" s="47">
        <f>IF(BR18=1,0,(IF(0=((COUNTIF(※技術職員有資格者名簿!C18:T18,215)+COUNTIF(※技術職員有資格者名簿!C18:T18,223))),0,1)))</f>
        <v>0</v>
      </c>
      <c r="BT18" s="47">
        <f>IF(BR18+BS18=1,0,(IF(0=((COUNTIF(※技術職員有資格者名簿!C18:T18,188)+COUNTIF(※技術職員有資格者名簿!C18:T18,288)+COUNTIF(※技術職員有資格者名簿!C18:T18,189)++COUNTIF(※技術職員有資格者名簿!C18:T18,289)+COUNTIF(※技術職員有資格者名簿!C18:T18,190)+COUNTIF(※技術職員有資格者名簿!C18:T18,290)+COUNTIF(※技術職員有資格者名簿!C18:T18,191)+COUNTIF(※技術職員有資格者名簿!C18:T18,291)+COUNTIF(※技術職員有資格者名簿!C18:T18,167)+COUNTIF(※技術職員有資格者名簿!C18:T18,"64-17")+COUNTIF(※技術職員有資格者名簿!C18:T18,"001-17")+COUNTIF(※技術職員有資格者名簿!C18:T18,"002-17"))),0,1)))</f>
        <v>0</v>
      </c>
      <c r="BU18" s="47">
        <f>IF(COUNTIF(※技術職員有資格者名簿!C18:T18,120)&gt;=1,1,0)</f>
        <v>0</v>
      </c>
      <c r="BV18" s="47">
        <f>IF(BU18=1,0,(IF(0=((COUNTIF(※技術職員有資格者名簿!C18:T18,223) )),0,1)))</f>
        <v>0</v>
      </c>
      <c r="BW18" s="47">
        <f>IF(BU18+BV18=1,0,(IF(0=((COUNTIF(※技術職員有資格者名簿!C18:T18,197)+COUNTIF(※技術職員有資格者名簿!C18:T18,297)++COUNTIF(※技術職員有資格者名簿!C18:T18,"64-18")+COUNTIF(※技術職員有資格者名簿!C18:T18,"001-18")+COUNTIF(※技術職員有資格者名簿!C18:T18,"002-18"))),0,1)))</f>
        <v>0</v>
      </c>
      <c r="BX18" s="47">
        <f>IF(COUNTIF(※技術職員有資格者名簿!C18:T18,120)+COUNTIF(※技術職員有資格者名簿!C18:T18,137)&gt;=1,1,0)</f>
        <v>0</v>
      </c>
      <c r="BY18" s="47">
        <f>IF(BX18=1,0,(IF(0=((COUNTIF(※技術職員有資格者名簿!C18:T18,223)+COUNTIF(※技術職員有資格者名簿!C18:T18,238) )),0,1)))</f>
        <v>0</v>
      </c>
      <c r="BZ18" s="47">
        <f>IF(BX18+BY18=1,0,(IF(0=((COUNTIF(※技術職員有資格者名簿!C18:T18,192)+COUNTIF(※技術職員有資格者名簿!C18:T18,292)+COUNTIF(※技術職員有資格者名簿!C18:T18,193)++COUNTIF(※技術職員有資格者名簿!C18:T18,293)+COUNTIF(※技術職員有資格者名簿!C18:T18,"64-19")+COUNTIF(※技術職員有資格者名簿!C18:T18,"001-19")+COUNTIF(※技術職員有資格者名簿!C18:T18,"002-19"))),0,1)))</f>
        <v>0</v>
      </c>
      <c r="CA18" s="47">
        <v>0</v>
      </c>
      <c r="CB18" s="47">
        <v>0</v>
      </c>
      <c r="CC18" s="47">
        <f>IF(CA18+CB18=1,0,(IF(0=((COUNTIF(※技術職員有資格者名簿!C18:T18,145)+COUNTIF(※技術職員有資格者名簿!C18:T18,146)+COUNTIF(※技術職員有資格者名簿!C18:T18,"001-20")+COUNTIF(※技術職員有資格者名簿!C18:T18,"002-20"))),0,1)))</f>
        <v>0</v>
      </c>
      <c r="CD18" s="47">
        <f>IF(COUNTIF(※技術職員有資格者名簿!C18:T18,120)&gt;=1,1,0)</f>
        <v>0</v>
      </c>
      <c r="CE18" s="47">
        <f>IF(CD18=1,0,(IF(0=((COUNTIF(※技術職員有資格者名簿!C18:T18,223) )),0,1)))</f>
        <v>0</v>
      </c>
      <c r="CF18" s="47">
        <f>IF(CD18+CE18=1,0,(IF(0=((COUNTIF(※技術職員有資格者名簿!C18:T18,194)+COUNTIF(※技術職員有資格者名簿!C18:T18,294)+COUNTIF(※技術職員有資格者名簿!C18:T18,"64-21")+COUNTIF(※技術職員有資格者名簿!C18:T18,"001-21")+COUNTIF(※技術職員有資格者名簿!C18:T18,"002-21"))),0,1)))</f>
        <v>0</v>
      </c>
      <c r="CG18" s="47">
        <f>IF(COUNTIF(※技術職員有資格者名簿!C18:T18,131)&gt;=1,1,0)</f>
        <v>0</v>
      </c>
      <c r="CH18" s="47">
        <f>IF(CG18=1,0,(IF(0=((COUNTIF(※技術職員有資格者名簿!C18:T18,232) )),0,1)))</f>
        <v>0</v>
      </c>
      <c r="CI18" s="47">
        <f>IF(CG18+CH18=1,0,(IF(0=((COUNTIF(※技術職員有資格者名簿!C18:T18,144)+COUNTIF(※技術職員有資格者名簿!C18:T18,259)+COUNTIF(※技術職員有資格者名簿!C18:T18,260)+COUNTIF(※技術職員有資格者名簿!C18:T18,261)+COUNTIF(※技術職員有資格者名簿!C18:T18,"64-22")+COUNTIF(※技術職員有資格者名簿!C18:T18,"001-22")+COUNTIF(※技術職員有資格者名簿!C18:T18,"002-22"))),0,1)))</f>
        <v>0</v>
      </c>
      <c r="CJ18" s="47">
        <f>IF(COUNTIF(※技術職員有資格者名簿!C18:T18,133)&gt;=1,1,0)</f>
        <v>0</v>
      </c>
      <c r="CK18" s="47">
        <f>IF(CJ18=1,0,(IF(0=((COUNTIF(※技術職員有資格者名簿!C18:T18,234))),0,1)))</f>
        <v>0</v>
      </c>
      <c r="CL18" s="47">
        <f>IF(CJ18+CK18=1,0,(IF(0=((COUNTIF(※技術職員有資格者名簿!C18:T18,141)+COUNTIF(※技術職員有資格者名簿!C18:T18,142)+COUNTIF(※技術職員有資格者名簿!C18:T18,150)+COUNTIF(※技術職員有資格者名簿!C18:T18,151)+COUNTIF(※技術職員有資格者名簿!C18:T18,196)+COUNTIF(※技術職員有資格者名簿!C18:T18,296)+COUNTIF(※技術職員有資格者名簿!C18:T18,"64-23")+COUNTIF(※技術職員有資格者名簿!C18:T18,"001-23")+COUNTIF(※技術職員有資格者名簿!C18:T18,"002-23"))),0,1)))</f>
        <v>0</v>
      </c>
      <c r="CM18" s="47">
        <v>0</v>
      </c>
      <c r="CN18" s="47">
        <v>0</v>
      </c>
      <c r="CO18" s="47">
        <f>IF(CM18+CN18=1,0,(IF(0=((COUNTIF(※技術職員有資格者名簿!C18:T18,148)+COUNTIF(※技術職員有資格者名簿!C18:T18,198)+COUNTIF(※技術職員有資格者名簿!C18:T18,298)+COUNTIF(※技術職員有資格者名簿!C18:T18,61)+COUNTIF(※技術職員有資格者名簿!C18:T18,"001-24")+COUNTIF(※技術職員有資格者名簿!C18:T18,"002-24"))),0,1)))</f>
        <v>0</v>
      </c>
      <c r="CP18" s="47">
        <f>IF(COUNTIF(※技術職員有資格者名簿!C18:T18,120)&gt;=1,1,0)</f>
        <v>0</v>
      </c>
      <c r="CQ18" s="47">
        <f>IF(CP18=1,0,(IF(0=((COUNTIF(※技術職員有資格者名簿!C18:T18,223) )),0,1)))</f>
        <v>0</v>
      </c>
      <c r="CR18" s="47">
        <f>IF(CP18+CQ18=1,0,(IF(0=((COUNTIF(※技術職員有資格者名簿!C18:T18,195)+COUNTIF(※技術職員有資格者名簿!C18:T18,295)+COUNTIF(※技術職員有資格者名簿!C18:T18,"64-25")+COUNTIF(※技術職員有資格者名簿!C18:T18,"001-25")+COUNTIF(※技術職員有資格者名簿!C18:T18,"002-25"))),0,1)))</f>
        <v>0</v>
      </c>
      <c r="CS18" s="47">
        <f>IF(COUNTIF(※技術職員有資格者名簿!C18:T18,113)&gt;=1,1,0)</f>
        <v>0</v>
      </c>
      <c r="CT18" s="47">
        <f>IF(CS18=1,0,(IF(0=((COUNTIF(※技術職員有資格者名簿!C18:T18,214) )),0,1)))</f>
        <v>0</v>
      </c>
      <c r="CU18" s="47">
        <f>IF(CS18+CT18=1,0,(IF(0=((COUNTIF(※技術職員有資格者名簿!C18:T18,147)+COUNTIF(※技術職員有資格者名簿!C18:T18,148)+COUNTIF(※技術職員有資格者名簿!C18:T18,153)+COUNTIF(※技術職員有資格者名簿!C18:T18,154)+COUNTIF(※技術職員有資格者名簿!C18:T18,"001-26")+COUNTIF(※技術職員有資格者名簿!C18:T18,"002-26"))),0,1)))</f>
        <v>0</v>
      </c>
      <c r="CV18" s="47">
        <v>0</v>
      </c>
      <c r="CW18" s="47">
        <v>0</v>
      </c>
      <c r="CX18" s="47">
        <f>IF(COUNTIF(※技術職員有資格者名簿!C18:T18,168)+COUNTIF(※技術職員有資格者名簿!C18:T18,169)+COUNTIF(※技術職員有資格者名簿!C18:T18,"64-27")+COUNTIF(※技術職員有資格者名簿!C18:T18,"001-27")+COUNTIF(※技術職員有資格者名簿!C18:T18,"002-27")&gt;=1,1,0)</f>
        <v>0</v>
      </c>
      <c r="CY18" s="47">
        <v>0</v>
      </c>
      <c r="CZ18" s="47">
        <v>0</v>
      </c>
      <c r="DA18" s="47">
        <f>IF(COUNTIF(※技術職員有資格者名簿!C18:T18,154)+COUNTIF(※技術職員有資格者名簿!C18:T18,"001-28")+COUNTIF(※技術職員有資格者名簿!C18:T18,"002-28")&gt;=1,1,0)</f>
        <v>0</v>
      </c>
      <c r="DB18" s="47">
        <f>IF(COUNTIF(※技術職員有資格者名簿!C18:T18,113)+COUNTIF(※技術職員有資格者名簿!C18:T18,120)&gt;=1,1,0)</f>
        <v>0</v>
      </c>
      <c r="DC18" s="47">
        <f>IF(DB18=1,0,(IF(0=((COUNTIF(※技術職員有資格者名簿!C18:T18,214)+COUNTIF(※技術職員有資格者名簿!C18:T18,221)+COUNTIF(※技術職員有資格者名簿!C18:T18,222))),0,1)))</f>
        <v>0</v>
      </c>
      <c r="DD18" s="47">
        <f>IF(DB18+DC18=1,0,(IF(0=((COUNTIF(※技術職員有資格者名簿!C18:T18,141)+COUNTIF(※技術職員有資格者名簿!C18:T18,142)+COUNTIF(※技術職員有資格者名簿!C18:T18,157)++COUNTIF(※技術職員有資格者名簿!C18:T18,257)+COUNTIF(※技術職員有資格者名簿!C18:T18,60)+COUNTIF(※技術職員有資格者名簿!C18:T18,"001-29")+COUNTIF(※技術職員有資格者名簿!C18:T18,"002-29"))),0,1)))</f>
        <v>0</v>
      </c>
    </row>
    <row r="19" spans="1:108" ht="48" customHeight="1">
      <c r="A19" s="125">
        <v>9</v>
      </c>
      <c r="B19" s="174"/>
      <c r="C19" s="158"/>
      <c r="D19" s="159" t="str">
        <f>IFERROR(VLOOKUP($C19,建設工事資格区分コード表!$A:$F,4,FALSE)&amp;"","")</f>
        <v/>
      </c>
      <c r="E19" s="160" t="str">
        <f>IFERROR(VLOOKUP($C19,建設工事資格区分コード表!$A:$F,6,FALSE),"")</f>
        <v/>
      </c>
      <c r="F19" s="158"/>
      <c r="G19" s="159" t="str">
        <f>IFERROR(VLOOKUP($F19,建設工事資格区分コード表!$A:$F,4,FALSE)&amp;"","")</f>
        <v/>
      </c>
      <c r="H19" s="160" t="str">
        <f>IFERROR(VLOOKUP($F19,建設工事資格区分コード表!$A:$F,6,FALSE),"")</f>
        <v/>
      </c>
      <c r="I19" s="158"/>
      <c r="J19" s="159" t="str">
        <f>IFERROR(VLOOKUP($I19,建設工事資格区分コード表!$A:$F,4,FALSE)&amp;"","")</f>
        <v/>
      </c>
      <c r="K19" s="160" t="str">
        <f>IFERROR(VLOOKUP($I19,建設工事資格区分コード表!$A:$F,6,FALSE),"")</f>
        <v/>
      </c>
      <c r="L19" s="158"/>
      <c r="M19" s="159" t="str">
        <f>IFERROR(VLOOKUP($L19,建設工事資格区分コード表!$A:$F,4,FALSE)&amp;"","")</f>
        <v/>
      </c>
      <c r="N19" s="160" t="str">
        <f>IFERROR(VLOOKUP($L19,建設工事資格区分コード表!$A:$F,6,FALSE),"")</f>
        <v/>
      </c>
      <c r="O19" s="158"/>
      <c r="P19" s="159" t="str">
        <f>IFERROR(VLOOKUP($O19,建設工事資格区分コード表!$A:$F,4,FALSE)&amp;"","")</f>
        <v/>
      </c>
      <c r="Q19" s="160" t="str">
        <f>IFERROR(VLOOKUP($O19,建設工事資格区分コード表!$A:$F,6,FALSE),"")</f>
        <v/>
      </c>
      <c r="R19" s="158"/>
      <c r="S19" s="159" t="str">
        <f>IFERROR(VLOOKUP($R19,建設工事資格区分コード表!$A:$F,4,FALSE)&amp;"","")</f>
        <v/>
      </c>
      <c r="T19" s="161" t="str">
        <f>IFERROR(VLOOKUP($R19,建設工事資格区分コード表!$A:$F,6,FALSE),"")</f>
        <v/>
      </c>
      <c r="V19" s="47">
        <f>IF(COUNTIF(※技術職員有資格者名簿!C19:T19,111)+COUNTIF(※技術職員有資格者名簿!C19:T19,113)&gt;=1,1,0)</f>
        <v>0</v>
      </c>
      <c r="W19" s="47">
        <f>IF(V19=1,0,(IF(0=((COUNTIF(※技術職員有資格者名簿!$C19:$T19,212)+COUNTIF(※技術職員有資格者名簿!$C19:$T19,214))),0,1)))</f>
        <v>0</v>
      </c>
      <c r="X19" s="73">
        <f>IF(V19+W19=1,0,(IF(0=((COUNTIF(※技術職員有資格者名簿!C19:T19,141)+COUNTIF(※技術職員有資格者名簿!C19:T19,142)+COUNTIF(※技術職員有資格者名簿!C19:T19,143)++COUNTIF(※技術職員有資格者名簿!C19:T19,149)+COUNTIF(※技術職員有資格者名簿!C19:T19,151)+COUNTIF(※技術職員有資格者名簿!C19:T19,"001-1")+COUNTIF(※技術職員有資格者名簿!C19:T19,"002-1"))),0,1)))</f>
        <v>0</v>
      </c>
      <c r="Y19" s="47">
        <f>IF(COUNTIF(※技術職員有資格者名簿!C19:T19,120)+COUNTIF(※技術職員有資格者名簿!C19:T19,137)&gt;=1,1,0)</f>
        <v>0</v>
      </c>
      <c r="Z19" s="47">
        <f>IF(Y19=1,0,(IF(0=((COUNTIF(※技術職員有資格者名簿!$C19:$T19,221)+COUNTIF(※技術職員有資格者名簿!$C19:$T19,238))),0,1)))</f>
        <v>0</v>
      </c>
      <c r="AA19" s="73">
        <f>IF(Y19+Z19=1,0,(IF(0=((COUNTIF(※技術職員有資格者名簿!F19:W19,"001-2")+COUNTIF(※技術職員有資格者名簿!F19:W19,"002-2"))),0,1)))</f>
        <v>0</v>
      </c>
      <c r="AB19" s="47">
        <f>IF(COUNTIF(※技術職員有資格者名簿!C19:T19,120)+COUNTIF(※技術職員有資格者名簿!C19:T19,137)&gt;=1,1,0)</f>
        <v>0</v>
      </c>
      <c r="AC19" s="47">
        <f>IF(AB19=1,0,(IF(0=((COUNTIF(※技術職員有資格者名簿!C19:T19,222)+COUNTIF(※技術職員有資格者名簿!C19:T19,223)+COUNTIF(※技術職員有資格者名簿!C19:T19,238)+COUNTIF(※技術職員有資格者名簿!C19:T19,239) )),0,1)))</f>
        <v>0</v>
      </c>
      <c r="AD19" s="73">
        <f>IF(AB19+AC19=1,0,(IF(0=(COUNTIF(※技術職員有資格者名簿!C19:T19,171)+COUNTIF(※技術職員有資格者名簿!C19:T19,271)+COUNTIF(※技術職員有資格者名簿!C19:T19,164)++COUNTIF(※技術職員有資格者名簿!C19:T19,264)+COUNTIF(※技術職員有資格者名簿!C19:T19,"64-3" )+COUNTIF(※技術職員有資格者名簿!C19:T19,"001-3")+COUNTIF(※技術職員有資格者名簿!C19:T19,"002-3")),0,1)))</f>
        <v>0</v>
      </c>
      <c r="AE19" s="47">
        <f>IF(COUNTIF(※技術職員有資格者名簿!C19:T19,120)&gt;=1,1,0)</f>
        <v>0</v>
      </c>
      <c r="AF19" s="47">
        <f>IF(AE19=1,0,(IF(0=((COUNTIF(※技術職員有資格者名簿!C19:T19,223) )),0,1)))</f>
        <v>0</v>
      </c>
      <c r="AG19" s="73">
        <f>IF(AE19+AF19=1,0,(IF(0=((COUNTIF(※技術職員有資格者名簿!C19:T19,172)+COUNTIF(※技術職員有資格者名簿!C19:T19,272)+COUNTIF(※技術職員有資格者名簿!C19:T19,"64-4")+COUNTIF(※技術職員有資格者名簿!C19:T19,"001-4")+COUNTIF(※技術職員有資格者名簿!C19:T19,"002-4"))),0,1)))</f>
        <v>0</v>
      </c>
      <c r="AH19" s="47">
        <f>IF(COUNTIF(※技術職員有資格者名簿!C19:T19,111)+COUNTIF(※技術職員有資格者名簿!C19:T19,113)+COUNTIF(※技術職員有資格者名簿!C19:T19,120)&gt;=1,1,0)</f>
        <v>0</v>
      </c>
      <c r="AI19" s="47">
        <f>IF(AH19=1,0,(IF(0=((COUNTIF(※技術職員有資格者名簿!C19:T19,212)+COUNTIF(※技術職員有資格者名簿!C19:T19,214)+COUNTIF(※技術職員有資格者名簿!C19:T19,216)+COUNTIF(※技術職員有資格者名簿!C19:T19,222))),0,1)))</f>
        <v>0</v>
      </c>
      <c r="AJ19" s="47">
        <f>IF(AH19+AI19=1,0,(IF(0=((COUNTIF(※技術職員有資格者名簿!C19:T19,141)+COUNTIF(※技術職員有資格者名簿!C19:T19,142)+COUNTIF(※技術職員有資格者名簿!C19:T19,143)+COUNTIF(※技術職員有資格者名簿!C19:T19,149)+COUNTIF(※技術職員有資格者名簿!C19:T19,151)+COUNTIF(※技術職員有資格者名簿!C19:T19,164)+COUNTIF(※技術職員有資格者名簿!C19:T19,264)+COUNTIF(※技術職員有資格者名簿!C19:T19,157)+COUNTIF(※技術職員有資格者名簿!C19:T19,257)+COUNTIF(※技術職員有資格者名簿!C19:T19,173)+COUNTIF(※技術職員有資格者名簿!C19:T19,273)+COUNTIF(※技術職員有資格者名簿!C19:T19,166)+COUNTIF(※技術職員有資格者名簿!C19:T19,266)+COUNTIF(※技術職員有資格者名簿!C19:T19,61)+COUNTIF(※技術職員有資格者名簿!C19:T19,40)+COUNTIF(※技術職員有資格者名簿!C19:T19,"64-5")+COUNTIF(※技術職員有資格者名簿!C19:T19,"001-5")+COUNTIF(※技術職員有資格者名簿!C19:T19,"002-5") )),0,1)))</f>
        <v>0</v>
      </c>
      <c r="AK19" s="47">
        <f>IF(COUNTIF(※技術職員有資格者名簿!C19:T19,113)+COUNTIF(※技術職員有資格者名簿!C19:T19,120)&gt;=1,1,0)</f>
        <v>0</v>
      </c>
      <c r="AL19" s="47">
        <f>IF(AK19=1,0,(IF(0=((COUNTIF(※技術職員有資格者名簿!C19:T19,214)+COUNTIF(※技術職員有資格者名簿!C19:T19,223))),0,1)))</f>
        <v>0</v>
      </c>
      <c r="AM19" s="47">
        <f>IF(AK19+AL19=1,0,(IF(0=((COUNTIF(※技術職員有資格者名簿!C19:T19,179)+COUNTIF(※技術職員有資格者名簿!C19:T19,279)+COUNTIF(※技術職員有資格者名簿!C19:T19,180)++COUNTIF(※技術職員有資格者名簿!C19:T19,280)+COUNTIF(※技術職員有資格者名簿!C19:T19,"64-6")+COUNTIF(※技術職員有資格者名簿!C19:T19,"001-6")+COUNTIF(※技術職員有資格者名簿!C19:T19,"002-6"))),0,1)))</f>
        <v>0</v>
      </c>
      <c r="AN19" s="47">
        <f>IF(COUNTIF(※技術職員有資格者名簿!C19:T19,120)+COUNTIF(※技術職員有資格者名簿!C19:T19,137)&gt;=1,1,0)</f>
        <v>0</v>
      </c>
      <c r="AO19" s="47">
        <f>IF(AN19=1,0,(IF(0=((COUNTIF(※技術職員有資格者名簿!C19:T19,223)+COUNTIF(※技術職員有資格者名簿!C19:T19,238) )),0,1)))</f>
        <v>0</v>
      </c>
      <c r="AP19" s="47">
        <f>IF(AN19+AO19=1,0,(IF(0=((COUNTIF(※技術職員有資格者名簿!C19:T19,170)+COUNTIF(※技術職員有資格者名簿!C19:T19,270)+COUNTIF(※技術職員有資格者名簿!C19:T19,184)++COUNTIF(※技術職員有資格者名簿!C19:T19,284)+COUNTIF(※技術職員有資格者名簿!C19:T19,186)+COUNTIF(※技術職員有資格者名簿!C19:T19,286)+COUNTIF(※技術職員有資格者名簿!C19:T19,"64-7")+COUNTIF(※技術職員有資格者名簿!C19:T19,"001-7")+COUNTIF(※技術職員有資格者名簿!C19:T19,"002-7"))),0,1)))</f>
        <v>0</v>
      </c>
      <c r="AQ19" s="47">
        <f>IF(COUNTIF(※技術職員有資格者名簿!C19:T19,127)&gt;=1,1,0)</f>
        <v>0</v>
      </c>
      <c r="AR19" s="47">
        <f>IF(AQ19=1,0,(IF(0=((COUNTIF(※技術職員有資格者名簿!C19:T19,228)+COUNTIF(※技術職員有資格者名簿!C19:T19,155) )),0,1)))</f>
        <v>0</v>
      </c>
      <c r="AS19" s="47">
        <f>IF(AQ19+AR19=1,0,(IF(0=((COUNTIF(※技術職員有資格者名簿!C19:T19,141)+COUNTIF(※技術職員有資格者名簿!C19:T19,142)+COUNTIF(※技術職員有資格者名簿!C19:T19,144)++COUNTIF(※技術職員有資格者名簿!C19:T19,256)+COUNTIF(※技術職員有資格者名簿!C19:T19,258)+COUNTIF(※技術職員有資格者名簿!C19:T19,62)+COUNTIF(※技術職員有資格者名簿!C19:T19,63)+COUNTIF(※技術職員有資格者名簿!C19:T19,"64-8")+COUNTIF(※技術職員有資格者名簿!C19:T19,"001-8")+COUNTIF(※技術職員有資格者名簿!C19:T19,"002-8"))),0,1)))</f>
        <v>0</v>
      </c>
      <c r="AT19" s="47">
        <f>IF(COUNTIF(※技術職員有資格者名簿!C19:T19,129)&gt;=1,1,0)</f>
        <v>0</v>
      </c>
      <c r="AU19" s="47">
        <f>IF(AT19=1,0,(IF(0=((COUNTIF(※技術職員有資格者名簿!C19:T19,230) )),0,1)))</f>
        <v>0</v>
      </c>
      <c r="AV19" s="47">
        <f>IF(AT19+AU19=1,0,(IF(0=((COUNTIF(※技術職員有資格者名簿!C19:T19,146)+COUNTIF(※技術職員有資格者名簿!C19:T19,147)+COUNTIF(※技術職員有資格者名簿!C19:T19,148)+COUNTIF(※技術職員有資格者名簿!C19:T19,152)+COUNTIF(※技術職員有資格者名簿!C19:T19,153)+COUNTIF(※技術職員有資格者名簿!C19:T19,154)+COUNTIF(※技術職員有資格者名簿!C19:T19,265)+COUNTIF(※技術職員有資格者名簿!C19:T19,174)+COUNTIF(※技術職員有資格者名簿!C19:T19,274)+COUNTIF(※技術職員有資格者名簿!C19:T19,175)+COUNTIF(※技術職員有資格者名簿!C19:T19,275)+COUNTIF(※技術職員有資格者名簿!C19:T19,176)+COUNTIF(※技術職員有資格者名簿!C19:T19,276)+COUNTIF(※技術職員有資格者名簿!C19:T19,170)+COUNTIF(※技術職員有資格者名簿!C19:T19,270)+COUNTIF(※技術職員有資格者名簿!C19:T19,62)+COUNTIF(※技術職員有資格者名簿!C19:T19,63)+COUNTIF(※技術職員有資格者名簿!C19:T19,"64-9")+COUNTIF(※技術職員有資格者名簿!C19:T19,"001-9")+COUNTIF(※技術職員有資格者名簿!C19:T19,"002-9"))),0,1)))</f>
        <v>0</v>
      </c>
      <c r="AW19" s="47">
        <f>IF(COUNTIF(※技術職員有資格者名簿!C19:T19,120)+COUNTIF(※技術職員有資格者名簿!C19:T19,137)&gt;=1,1,0)</f>
        <v>0</v>
      </c>
      <c r="AX19" s="47">
        <f>IF(AW19=1,0,(IF(0=((COUNTIF(※技術職員有資格者名簿!C19:T19,222)+COUNTIF(※技術職員有資格者名簿!C19:T19,223)+COUNTIF(※技術職員有資格者名簿!C19:T19,238))),0,1)))</f>
        <v>0</v>
      </c>
      <c r="AY19" s="47">
        <f>IF(AW19+AX19=1,0,(IF(0=((COUNTIF(※技術職員有資格者名簿!C19:T19,177)+COUNTIF(※技術職員有資格者名簿!C19:T19,277)+COUNTIF(※技術職員有資格者名簿!C19:T19,178)++COUNTIF(※技術職員有資格者名簿!C19:T19,278)+COUNTIF(※技術職員有資格者名簿!C19:T19,179)+COUNTIF(※技術職員有資格者名簿!C19:T19,279)+COUNTIF(※技術職員有資格者名簿!C19:T19,"64-10")+COUNTIF(※技術職員有資格者名簿!C19:T19,"001-10")+COUNTIF(※技術職員有資格者名簿!C19:T19,"002-10"))),0,1)))</f>
        <v>0</v>
      </c>
      <c r="AZ19" s="47">
        <f>IF(COUNTIF(※技術職員有資格者名簿!C19:T19,113)+COUNTIF(※技術職員有資格者名簿!C19:T19,120)+COUNTIF(※技術職員有資格者名簿!C19:T19,137)&gt;=1,1,0)</f>
        <v>0</v>
      </c>
      <c r="BA19" s="47">
        <f>IF(AZ19=1,0,(IF(0=((COUNTIF(※技術職員有資格者名簿!C19:T19,214)+COUNTIF(※技術職員有資格者名簿!C19:T19,222))),0,1)))</f>
        <v>0</v>
      </c>
      <c r="BB19" s="47">
        <f>IF(AZ19+BA19=1,0,(IF(0=((COUNTIF(※技術職員有資格者名簿!C19:T19,142)+COUNTIF(※技術職員有資格者名簿!C19:T19,181)+COUNTIF(※技術職員有資格者名簿!C19:T19,281)++COUNTIF(※技術職員有資格者名簿!C19:T19,"64-11")+COUNTIF(※技術職員有資格者名簿!C19:T19,"001-11")+COUNTIF(※技術職員有資格者名簿!C19:T19,"002-11"))),0,1)))</f>
        <v>0</v>
      </c>
      <c r="BC19" s="47">
        <f>IF(COUNTIF(※技術職員有資格者名簿!C19:T19,120)&gt;=1,1,0)</f>
        <v>0</v>
      </c>
      <c r="BD19" s="47">
        <f>IF(BC19=1,0,(IF(0=((COUNTIF(※技術職員有資格者名簿!C19:T19,222))),0,1)))</f>
        <v>0</v>
      </c>
      <c r="BE19" s="47">
        <f>IF(BC19+BD19=1,0,(IF(0=((COUNTIF(※技術職員有資格者名簿!C19:T19,182)+COUNTIF(※技術職員有資格者名簿!C19:T19,282)++COUNTIF(※技術職員有資格者名簿!C19:T19,"64-12")+COUNTIF(※技術職員有資格者名簿!C19:T19,"001-12")+COUNTIF(※技術職員有資格者名簿!C19:T19,"002-12"))),0,1)))</f>
        <v>0</v>
      </c>
      <c r="BF19" s="47">
        <f>IF(COUNTIF(※技術職員有資格者名簿!C19:T19,111)+COUNTIF(※技術職員有資格者名簿!C19:T19,113)&gt;=1,1,0)</f>
        <v>0</v>
      </c>
      <c r="BG19" s="47">
        <f>IF(BF19=1,0,(IF(0=((COUNTIF(※技術職員有資格者名簿!C19:T19,212)+COUNTIF(※技術職員有資格者名簿!C19:T19,214))),0,1)))</f>
        <v>0</v>
      </c>
      <c r="BH19" s="47">
        <f>IF(BF19+BG19=1,0,(IF(0=((COUNTIF(※技術職員有資格者名簿!C19:T19,141)+COUNTIF(※技術職員有資格者名簿!C19:T19,142)++COUNTIF(※技術職員有資格者名簿!C19:T19,"64-13")+COUNTIF(※技術職員有資格者名簿!C19:T19,"001-13")+COUNTIF(※技術職員有資格者名簿!C19:T19,"002-13"))),0,1)))</f>
        <v>0</v>
      </c>
      <c r="BI19" s="47">
        <f>IF(COUNTIF(※技術職員有資格者名簿!C19:T19,113)&gt;=1,1,0)</f>
        <v>0</v>
      </c>
      <c r="BJ19" s="47">
        <f>IF(BI19=1,0,(IF(0=((COUNTIF(※技術職員有資格者名簿!C19:T19,214))),0,1)))</f>
        <v>0</v>
      </c>
      <c r="BK19" s="47">
        <f>IF(BI19+BJ19=1,0,(IF(0=((COUNTIF(※技術職員有資格者名簿!C19:T19,141)+COUNTIF(※技術職員有資格者名簿!C19:T19,142)+COUNTIF(※技術職員有資格者名簿!C19:T19,149)+COUNTIF(※技術職員有資格者名簿!C19:T19,"64-14")+COUNTIF(※技術職員有資格者名簿!C19:T19,"001-14")+COUNTIF(※技術職員有資格者名簿!C19:T19,"002-14"))),0,1)))</f>
        <v>0</v>
      </c>
      <c r="BL19" s="47">
        <f>IF(COUNTIF(※技術職員有資格者名簿!C19:T19,120)&gt;=1,1,0)</f>
        <v>0</v>
      </c>
      <c r="BM19" s="47">
        <f>IF(BL19=1,0,(IF(0=((COUNTIF(※技術職員有資格者名簿!C19:T19,223) )),0,1)))</f>
        <v>0</v>
      </c>
      <c r="BN19" s="47">
        <f>IF(BL19+BM19=1,0,(IF(0=((COUNTIF(※技術職員有資格者名簿!C19:T19,170)+COUNTIF(※技術職員有資格者名簿!C19:T19,270)+COUNTIF(※技術職員有資格者名簿!C19:T19,183)+COUNTIF(※技術職員有資格者名簿!C19:T19,283)+COUNTIF(※技術職員有資格者名簿!C19:T19,184)+COUNTIF(※技術職員有資格者名簿!C19:T19,284)+COUNTIF(※技術職員有資格者名簿!C19:T19,185)+COUNTIF(※技術職員有資格者名簿!C19:T19,285)+COUNTIF(※技術職員有資格者名簿!C19:T19,"64-15")+COUNTIF(※技術職員有資格者名簿!C19:T19,"001-15")+COUNTIF(※技術職員有資格者名簿!C19:T19,"002-15"))),0,1)))</f>
        <v>0</v>
      </c>
      <c r="BO19" s="47">
        <f>IF(COUNTIF(※技術職員有資格者名簿!C19:T19,120)&gt;=1,1,0)</f>
        <v>0</v>
      </c>
      <c r="BP19" s="47">
        <f>IF(BO19=1,0,(IF(0=((COUNTIF(※技術職員有資格者名簿!C19:T19,223) )),0,1)))</f>
        <v>0</v>
      </c>
      <c r="BQ19" s="47">
        <f>IF(BO19+BP19=1,0,(IF(0=((COUNTIF(※技術職員有資格者名簿!C19:T19,187)+COUNTIF(※技術職員有資格者名簿!C19:T19,287)++COUNTIF(※技術職員有資格者名簿!C19:T19,"64-16")+COUNTIF(※技術職員有資格者名簿!C19:T19,"001-16")+COUNTIF(※技術職員有資格者名簿!C19:T19,"002-16"))),0,1)))</f>
        <v>0</v>
      </c>
      <c r="BR19" s="47">
        <f>IF(COUNTIF(※技術職員有資格者名簿!C19:T19,113)+COUNTIF(※技術職員有資格者名簿!C19:T19,120)&gt;=1,1,0)</f>
        <v>0</v>
      </c>
      <c r="BS19" s="47">
        <f>IF(BR19=1,0,(IF(0=((COUNTIF(※技術職員有資格者名簿!C19:T19,215)+COUNTIF(※技術職員有資格者名簿!C19:T19,223))),0,1)))</f>
        <v>0</v>
      </c>
      <c r="BT19" s="47">
        <f>IF(BR19+BS19=1,0,(IF(0=((COUNTIF(※技術職員有資格者名簿!C19:T19,188)+COUNTIF(※技術職員有資格者名簿!C19:T19,288)+COUNTIF(※技術職員有資格者名簿!C19:T19,189)++COUNTIF(※技術職員有資格者名簿!C19:T19,289)+COUNTIF(※技術職員有資格者名簿!C19:T19,190)+COUNTIF(※技術職員有資格者名簿!C19:T19,290)+COUNTIF(※技術職員有資格者名簿!C19:T19,191)+COUNTIF(※技術職員有資格者名簿!C19:T19,291)+COUNTIF(※技術職員有資格者名簿!C19:T19,167)+COUNTIF(※技術職員有資格者名簿!C19:T19,"64-17")+COUNTIF(※技術職員有資格者名簿!C19:T19,"001-17")+COUNTIF(※技術職員有資格者名簿!C19:T19,"002-17"))),0,1)))</f>
        <v>0</v>
      </c>
      <c r="BU19" s="47">
        <f>IF(COUNTIF(※技術職員有資格者名簿!C19:T19,120)&gt;=1,1,0)</f>
        <v>0</v>
      </c>
      <c r="BV19" s="47">
        <f>IF(BU19=1,0,(IF(0=((COUNTIF(※技術職員有資格者名簿!C19:T19,223) )),0,1)))</f>
        <v>0</v>
      </c>
      <c r="BW19" s="47">
        <f>IF(BU19+BV19=1,0,(IF(0=((COUNTIF(※技術職員有資格者名簿!C19:T19,197)+COUNTIF(※技術職員有資格者名簿!C19:T19,297)++COUNTIF(※技術職員有資格者名簿!C19:T19,"64-18")+COUNTIF(※技術職員有資格者名簿!C19:T19,"001-18")+COUNTIF(※技術職員有資格者名簿!C19:T19,"002-18"))),0,1)))</f>
        <v>0</v>
      </c>
      <c r="BX19" s="47">
        <f>IF(COUNTIF(※技術職員有資格者名簿!C19:T19,120)+COUNTIF(※技術職員有資格者名簿!C19:T19,137)&gt;=1,1,0)</f>
        <v>0</v>
      </c>
      <c r="BY19" s="47">
        <f>IF(BX19=1,0,(IF(0=((COUNTIF(※技術職員有資格者名簿!C19:T19,223)+COUNTIF(※技術職員有資格者名簿!C19:T19,238) )),0,1)))</f>
        <v>0</v>
      </c>
      <c r="BZ19" s="47">
        <f>IF(BX19+BY19=1,0,(IF(0=((COUNTIF(※技術職員有資格者名簿!C19:T19,192)+COUNTIF(※技術職員有資格者名簿!C19:T19,292)+COUNTIF(※技術職員有資格者名簿!C19:T19,193)++COUNTIF(※技術職員有資格者名簿!C19:T19,293)+COUNTIF(※技術職員有資格者名簿!C19:T19,"64-19")+COUNTIF(※技術職員有資格者名簿!C19:T19,"001-19")+COUNTIF(※技術職員有資格者名簿!C19:T19,"002-19"))),0,1)))</f>
        <v>0</v>
      </c>
      <c r="CA19" s="47">
        <v>0</v>
      </c>
      <c r="CB19" s="47">
        <v>0</v>
      </c>
      <c r="CC19" s="47">
        <f>IF(CA19+CB19=1,0,(IF(0=((COUNTIF(※技術職員有資格者名簿!C19:T19,145)+COUNTIF(※技術職員有資格者名簿!C19:T19,146)+COUNTIF(※技術職員有資格者名簿!C19:T19,"001-20")+COUNTIF(※技術職員有資格者名簿!C19:T19,"002-20"))),0,1)))</f>
        <v>0</v>
      </c>
      <c r="CD19" s="47">
        <f>IF(COUNTIF(※技術職員有資格者名簿!C19:T19,120)&gt;=1,1,0)</f>
        <v>0</v>
      </c>
      <c r="CE19" s="47">
        <f>IF(CD19=1,0,(IF(0=((COUNTIF(※技術職員有資格者名簿!C19:T19,223) )),0,1)))</f>
        <v>0</v>
      </c>
      <c r="CF19" s="47">
        <f>IF(CD19+CE19=1,0,(IF(0=((COUNTIF(※技術職員有資格者名簿!C19:T19,194)+COUNTIF(※技術職員有資格者名簿!C19:T19,294)+COUNTIF(※技術職員有資格者名簿!C19:T19,"64-21")+COUNTIF(※技術職員有資格者名簿!C19:T19,"001-21")+COUNTIF(※技術職員有資格者名簿!C19:T19,"002-21"))),0,1)))</f>
        <v>0</v>
      </c>
      <c r="CG19" s="47">
        <f>IF(COUNTIF(※技術職員有資格者名簿!C19:T19,131)&gt;=1,1,0)</f>
        <v>0</v>
      </c>
      <c r="CH19" s="47">
        <f>IF(CG19=1,0,(IF(0=((COUNTIF(※技術職員有資格者名簿!C19:T19,232) )),0,1)))</f>
        <v>0</v>
      </c>
      <c r="CI19" s="47">
        <f>IF(CG19+CH19=1,0,(IF(0=((COUNTIF(※技術職員有資格者名簿!C19:T19,144)+COUNTIF(※技術職員有資格者名簿!C19:T19,259)+COUNTIF(※技術職員有資格者名簿!C19:T19,260)+COUNTIF(※技術職員有資格者名簿!C19:T19,261)+COUNTIF(※技術職員有資格者名簿!C19:T19,"64-22")+COUNTIF(※技術職員有資格者名簿!C19:T19,"001-22")+COUNTIF(※技術職員有資格者名簿!C19:T19,"002-22"))),0,1)))</f>
        <v>0</v>
      </c>
      <c r="CJ19" s="47">
        <f>IF(COUNTIF(※技術職員有資格者名簿!C19:T19,133)&gt;=1,1,0)</f>
        <v>0</v>
      </c>
      <c r="CK19" s="47">
        <f>IF(CJ19=1,0,(IF(0=((COUNTIF(※技術職員有資格者名簿!C19:T19,234))),0,1)))</f>
        <v>0</v>
      </c>
      <c r="CL19" s="47">
        <f>IF(CJ19+CK19=1,0,(IF(0=((COUNTIF(※技術職員有資格者名簿!C19:T19,141)+COUNTIF(※技術職員有資格者名簿!C19:T19,142)+COUNTIF(※技術職員有資格者名簿!C19:T19,150)+COUNTIF(※技術職員有資格者名簿!C19:T19,151)+COUNTIF(※技術職員有資格者名簿!C19:T19,196)+COUNTIF(※技術職員有資格者名簿!C19:T19,296)+COUNTIF(※技術職員有資格者名簿!C19:T19,"64-23")+COUNTIF(※技術職員有資格者名簿!C19:T19,"001-23")+COUNTIF(※技術職員有資格者名簿!C19:T19,"002-23"))),0,1)))</f>
        <v>0</v>
      </c>
      <c r="CM19" s="47">
        <v>0</v>
      </c>
      <c r="CN19" s="47">
        <v>0</v>
      </c>
      <c r="CO19" s="47">
        <f>IF(CM19+CN19=1,0,(IF(0=((COUNTIF(※技術職員有資格者名簿!C19:T19,148)+COUNTIF(※技術職員有資格者名簿!C19:T19,198)+COUNTIF(※技術職員有資格者名簿!C19:T19,298)+COUNTIF(※技術職員有資格者名簿!C19:T19,61)+COUNTIF(※技術職員有資格者名簿!C19:T19,"001-24")+COUNTIF(※技術職員有資格者名簿!C19:T19,"002-24"))),0,1)))</f>
        <v>0</v>
      </c>
      <c r="CP19" s="47">
        <f>IF(COUNTIF(※技術職員有資格者名簿!C19:T19,120)&gt;=1,1,0)</f>
        <v>0</v>
      </c>
      <c r="CQ19" s="47">
        <f>IF(CP19=1,0,(IF(0=((COUNTIF(※技術職員有資格者名簿!C19:T19,223) )),0,1)))</f>
        <v>0</v>
      </c>
      <c r="CR19" s="47">
        <f>IF(CP19+CQ19=1,0,(IF(0=((COUNTIF(※技術職員有資格者名簿!C19:T19,195)+COUNTIF(※技術職員有資格者名簿!C19:T19,295)+COUNTIF(※技術職員有資格者名簿!C19:T19,"64-25")+COUNTIF(※技術職員有資格者名簿!C19:T19,"001-25")+COUNTIF(※技術職員有資格者名簿!C19:T19,"002-25"))),0,1)))</f>
        <v>0</v>
      </c>
      <c r="CS19" s="47">
        <f>IF(COUNTIF(※技術職員有資格者名簿!C19:T19,113)&gt;=1,1,0)</f>
        <v>0</v>
      </c>
      <c r="CT19" s="47">
        <f>IF(CS19=1,0,(IF(0=((COUNTIF(※技術職員有資格者名簿!C19:T19,214) )),0,1)))</f>
        <v>0</v>
      </c>
      <c r="CU19" s="47">
        <f>IF(CS19+CT19=1,0,(IF(0=((COUNTIF(※技術職員有資格者名簿!C19:T19,147)+COUNTIF(※技術職員有資格者名簿!C19:T19,148)+COUNTIF(※技術職員有資格者名簿!C19:T19,153)+COUNTIF(※技術職員有資格者名簿!C19:T19,154)+COUNTIF(※技術職員有資格者名簿!C19:T19,"001-26")+COUNTIF(※技術職員有資格者名簿!C19:T19,"002-26"))),0,1)))</f>
        <v>0</v>
      </c>
      <c r="CV19" s="47">
        <v>0</v>
      </c>
      <c r="CW19" s="47">
        <v>0</v>
      </c>
      <c r="CX19" s="47">
        <f>IF(COUNTIF(※技術職員有資格者名簿!C19:T19,168)+COUNTIF(※技術職員有資格者名簿!C19:T19,169)+COUNTIF(※技術職員有資格者名簿!C19:T19,"64-27")+COUNTIF(※技術職員有資格者名簿!C19:T19,"001-27")+COUNTIF(※技術職員有資格者名簿!C19:T19,"002-27")&gt;=1,1,0)</f>
        <v>0</v>
      </c>
      <c r="CY19" s="47">
        <v>0</v>
      </c>
      <c r="CZ19" s="47">
        <v>0</v>
      </c>
      <c r="DA19" s="47">
        <f>IF(COUNTIF(※技術職員有資格者名簿!C19:T19,154)+COUNTIF(※技術職員有資格者名簿!C19:T19,"001-28")+COUNTIF(※技術職員有資格者名簿!C19:T19,"002-28")&gt;=1,1,0)</f>
        <v>0</v>
      </c>
      <c r="DB19" s="47">
        <f>IF(COUNTIF(※技術職員有資格者名簿!C19:T19,113)+COUNTIF(※技術職員有資格者名簿!C19:T19,120)&gt;=1,1,0)</f>
        <v>0</v>
      </c>
      <c r="DC19" s="47">
        <f>IF(DB19=1,0,(IF(0=((COUNTIF(※技術職員有資格者名簿!C19:T19,214)+COUNTIF(※技術職員有資格者名簿!C19:T19,221)+COUNTIF(※技術職員有資格者名簿!C19:T19,222))),0,1)))</f>
        <v>0</v>
      </c>
      <c r="DD19" s="47">
        <f>IF(DB19+DC19=1,0,(IF(0=((COUNTIF(※技術職員有資格者名簿!C19:T19,141)+COUNTIF(※技術職員有資格者名簿!C19:T19,142)+COUNTIF(※技術職員有資格者名簿!C19:T19,157)++COUNTIF(※技術職員有資格者名簿!C19:T19,257)+COUNTIF(※技術職員有資格者名簿!C19:T19,60)+COUNTIF(※技術職員有資格者名簿!C19:T19,"001-29")+COUNTIF(※技術職員有資格者名簿!C19:T19,"002-29"))),0,1)))</f>
        <v>0</v>
      </c>
    </row>
    <row r="20" spans="1:108" ht="48" customHeight="1">
      <c r="A20" s="126">
        <v>10</v>
      </c>
      <c r="B20" s="174"/>
      <c r="C20" s="158"/>
      <c r="D20" s="159" t="str">
        <f>IFERROR(VLOOKUP($C20,建設工事資格区分コード表!$A:$F,4,FALSE)&amp;"","")</f>
        <v/>
      </c>
      <c r="E20" s="160" t="str">
        <f>IFERROR(VLOOKUP($C20,建設工事資格区分コード表!$A:$F,6,FALSE),"")</f>
        <v/>
      </c>
      <c r="F20" s="158"/>
      <c r="G20" s="159" t="str">
        <f>IFERROR(VLOOKUP($F20,建設工事資格区分コード表!$A:$F,4,FALSE)&amp;"","")</f>
        <v/>
      </c>
      <c r="H20" s="160" t="str">
        <f>IFERROR(VLOOKUP($F20,建設工事資格区分コード表!$A:$F,6,FALSE),"")</f>
        <v/>
      </c>
      <c r="I20" s="158"/>
      <c r="J20" s="159" t="str">
        <f>IFERROR(VLOOKUP($I20,建設工事資格区分コード表!$A:$F,4,FALSE)&amp;"","")</f>
        <v/>
      </c>
      <c r="K20" s="160" t="str">
        <f>IFERROR(VLOOKUP($I20,建設工事資格区分コード表!$A:$F,6,FALSE),"")</f>
        <v/>
      </c>
      <c r="L20" s="158"/>
      <c r="M20" s="159" t="str">
        <f>IFERROR(VLOOKUP($L20,建設工事資格区分コード表!$A:$F,4,FALSE)&amp;"","")</f>
        <v/>
      </c>
      <c r="N20" s="160" t="str">
        <f>IFERROR(VLOOKUP($L20,建設工事資格区分コード表!$A:$F,6,FALSE),"")</f>
        <v/>
      </c>
      <c r="O20" s="158"/>
      <c r="P20" s="159" t="str">
        <f>IFERROR(VLOOKUP($O20,建設工事資格区分コード表!$A:$F,4,FALSE)&amp;"","")</f>
        <v/>
      </c>
      <c r="Q20" s="160" t="str">
        <f>IFERROR(VLOOKUP($O20,建設工事資格区分コード表!$A:$F,6,FALSE),"")</f>
        <v/>
      </c>
      <c r="R20" s="158"/>
      <c r="S20" s="159" t="str">
        <f>IFERROR(VLOOKUP($R20,建設工事資格区分コード表!$A:$F,4,FALSE)&amp;"","")</f>
        <v/>
      </c>
      <c r="T20" s="161" t="str">
        <f>IFERROR(VLOOKUP($R20,建設工事資格区分コード表!$A:$F,6,FALSE),"")</f>
        <v/>
      </c>
      <c r="V20" s="47">
        <f>IF(COUNTIF(※技術職員有資格者名簿!C20:T20,111)+COUNTIF(※技術職員有資格者名簿!C20:T20,113)&gt;=1,1,0)</f>
        <v>0</v>
      </c>
      <c r="W20" s="47">
        <f>IF(V20=1,0,(IF(0=((COUNTIF(※技術職員有資格者名簿!$C20:$T20,212)+COUNTIF(※技術職員有資格者名簿!$C20:$T20,214))),0,1)))</f>
        <v>0</v>
      </c>
      <c r="X20" s="73">
        <f>IF(V20+W20=1,0,(IF(0=((COUNTIF(※技術職員有資格者名簿!C20:T20,141)+COUNTIF(※技術職員有資格者名簿!C20:T20,142)+COUNTIF(※技術職員有資格者名簿!C20:T20,143)++COUNTIF(※技術職員有資格者名簿!C20:T20,149)+COUNTIF(※技術職員有資格者名簿!C20:T20,151)+COUNTIF(※技術職員有資格者名簿!C20:T20,"001-1")+COUNTIF(※技術職員有資格者名簿!C20:T20,"002-1"))),0,1)))</f>
        <v>0</v>
      </c>
      <c r="Y20" s="47">
        <f>IF(COUNTIF(※技術職員有資格者名簿!C20:T20,120)+COUNTIF(※技術職員有資格者名簿!C20:T20,137)&gt;=1,1,0)</f>
        <v>0</v>
      </c>
      <c r="Z20" s="47">
        <f>IF(Y20=1,0,(IF(0=((COUNTIF(※技術職員有資格者名簿!$C20:$T20,221)+COUNTIF(※技術職員有資格者名簿!$C20:$T20,238))),0,1)))</f>
        <v>0</v>
      </c>
      <c r="AA20" s="73">
        <f>IF(Y20+Z20=1,0,(IF(0=((COUNTIF(※技術職員有資格者名簿!F20:W20,"001-2")+COUNTIF(※技術職員有資格者名簿!F20:W20,"002-2"))),0,1)))</f>
        <v>0</v>
      </c>
      <c r="AB20" s="47">
        <f>IF(COUNTIF(※技術職員有資格者名簿!C20:T20,120)+COUNTIF(※技術職員有資格者名簿!C20:T20,137)&gt;=1,1,0)</f>
        <v>0</v>
      </c>
      <c r="AC20" s="47">
        <f>IF(AB20=1,0,(IF(0=((COUNTIF(※技術職員有資格者名簿!C20:T20,222)+COUNTIF(※技術職員有資格者名簿!C20:T20,223)+COUNTIF(※技術職員有資格者名簿!C20:T20,238)+COUNTIF(※技術職員有資格者名簿!C20:T20,239) )),0,1)))</f>
        <v>0</v>
      </c>
      <c r="AD20" s="73">
        <f>IF(AB20+AC20=1,0,(IF(0=(COUNTIF(※技術職員有資格者名簿!C20:T20,171)+COUNTIF(※技術職員有資格者名簿!C20:T20,271)+COUNTIF(※技術職員有資格者名簿!C20:T20,164)++COUNTIF(※技術職員有資格者名簿!C20:T20,264)+COUNTIF(※技術職員有資格者名簿!C20:T20,"64-3" )+COUNTIF(※技術職員有資格者名簿!C20:T20,"001-3")+COUNTIF(※技術職員有資格者名簿!C20:T20,"002-3")),0,1)))</f>
        <v>0</v>
      </c>
      <c r="AE20" s="47">
        <f>IF(COUNTIF(※技術職員有資格者名簿!C20:T20,120)&gt;=1,1,0)</f>
        <v>0</v>
      </c>
      <c r="AF20" s="47">
        <f>IF(AE20=1,0,(IF(0=((COUNTIF(※技術職員有資格者名簿!C20:T20,223) )),0,1)))</f>
        <v>0</v>
      </c>
      <c r="AG20" s="73">
        <f>IF(AE20+AF20=1,0,(IF(0=((COUNTIF(※技術職員有資格者名簿!C20:T20,172)+COUNTIF(※技術職員有資格者名簿!C20:T20,272)+COUNTIF(※技術職員有資格者名簿!C20:T20,"64-4")+COUNTIF(※技術職員有資格者名簿!C20:T20,"001-4")+COUNTIF(※技術職員有資格者名簿!C20:T20,"002-4"))),0,1)))</f>
        <v>0</v>
      </c>
      <c r="AH20" s="47">
        <f>IF(COUNTIF(※技術職員有資格者名簿!C20:T20,111)+COUNTIF(※技術職員有資格者名簿!C20:T20,113)+COUNTIF(※技術職員有資格者名簿!C20:T20,120)&gt;=1,1,0)</f>
        <v>0</v>
      </c>
      <c r="AI20" s="47">
        <f>IF(AH20=1,0,(IF(0=((COUNTIF(※技術職員有資格者名簿!C20:T20,212)+COUNTIF(※技術職員有資格者名簿!C20:T20,214)+COUNTIF(※技術職員有資格者名簿!C20:T20,216)+COUNTIF(※技術職員有資格者名簿!C20:T20,222))),0,1)))</f>
        <v>0</v>
      </c>
      <c r="AJ20" s="47">
        <f>IF(AH20+AI20=1,0,(IF(0=((COUNTIF(※技術職員有資格者名簿!C20:T20,141)+COUNTIF(※技術職員有資格者名簿!C20:T20,142)+COUNTIF(※技術職員有資格者名簿!C20:T20,143)+COUNTIF(※技術職員有資格者名簿!C20:T20,149)+COUNTIF(※技術職員有資格者名簿!C20:T20,151)+COUNTIF(※技術職員有資格者名簿!C20:T20,164)+COUNTIF(※技術職員有資格者名簿!C20:T20,264)+COUNTIF(※技術職員有資格者名簿!C20:T20,157)+COUNTIF(※技術職員有資格者名簿!C20:T20,257)+COUNTIF(※技術職員有資格者名簿!C20:T20,173)+COUNTIF(※技術職員有資格者名簿!C20:T20,273)+COUNTIF(※技術職員有資格者名簿!C20:T20,166)+COUNTIF(※技術職員有資格者名簿!C20:T20,266)+COUNTIF(※技術職員有資格者名簿!C20:T20,61)+COUNTIF(※技術職員有資格者名簿!C20:T20,40)+COUNTIF(※技術職員有資格者名簿!C20:T20,"64-5")+COUNTIF(※技術職員有資格者名簿!C20:T20,"001-5")+COUNTIF(※技術職員有資格者名簿!C20:T20,"002-5") )),0,1)))</f>
        <v>0</v>
      </c>
      <c r="AK20" s="47">
        <f>IF(COUNTIF(※技術職員有資格者名簿!C20:T20,113)+COUNTIF(※技術職員有資格者名簿!C20:T20,120)&gt;=1,1,0)</f>
        <v>0</v>
      </c>
      <c r="AL20" s="47">
        <f>IF(AK20=1,0,(IF(0=((COUNTIF(※技術職員有資格者名簿!C20:T20,214)+COUNTIF(※技術職員有資格者名簿!C20:T20,223))),0,1)))</f>
        <v>0</v>
      </c>
      <c r="AM20" s="47">
        <f>IF(AK20+AL20=1,0,(IF(0=((COUNTIF(※技術職員有資格者名簿!C20:T20,179)+COUNTIF(※技術職員有資格者名簿!C20:T20,279)+COUNTIF(※技術職員有資格者名簿!C20:T20,180)++COUNTIF(※技術職員有資格者名簿!C20:T20,280)+COUNTIF(※技術職員有資格者名簿!C20:T20,"64-6")+COUNTIF(※技術職員有資格者名簿!C20:T20,"001-6")+COUNTIF(※技術職員有資格者名簿!C20:T20,"002-6"))),0,1)))</f>
        <v>0</v>
      </c>
      <c r="AN20" s="47">
        <f>IF(COUNTIF(※技術職員有資格者名簿!C20:T20,120)+COUNTIF(※技術職員有資格者名簿!C20:T20,137)&gt;=1,1,0)</f>
        <v>0</v>
      </c>
      <c r="AO20" s="47">
        <f>IF(AN20=1,0,(IF(0=((COUNTIF(※技術職員有資格者名簿!C20:T20,223)+COUNTIF(※技術職員有資格者名簿!C20:T20,238) )),0,1)))</f>
        <v>0</v>
      </c>
      <c r="AP20" s="47">
        <f>IF(AN20+AO20=1,0,(IF(0=((COUNTIF(※技術職員有資格者名簿!C20:T20,170)+COUNTIF(※技術職員有資格者名簿!C20:T20,270)+COUNTIF(※技術職員有資格者名簿!C20:T20,184)++COUNTIF(※技術職員有資格者名簿!C20:T20,284)+COUNTIF(※技術職員有資格者名簿!C20:T20,186)+COUNTIF(※技術職員有資格者名簿!C20:T20,286)+COUNTIF(※技術職員有資格者名簿!C20:T20,"64-7")+COUNTIF(※技術職員有資格者名簿!C20:T20,"001-7")+COUNTIF(※技術職員有資格者名簿!C20:T20,"002-7"))),0,1)))</f>
        <v>0</v>
      </c>
      <c r="AQ20" s="47">
        <f>IF(COUNTIF(※技術職員有資格者名簿!C20:T20,127)&gt;=1,1,0)</f>
        <v>0</v>
      </c>
      <c r="AR20" s="47">
        <f>IF(AQ20=1,0,(IF(0=((COUNTIF(※技術職員有資格者名簿!C20:T20,228)+COUNTIF(※技術職員有資格者名簿!C20:T20,155) )),0,1)))</f>
        <v>0</v>
      </c>
      <c r="AS20" s="47">
        <f>IF(AQ20+AR20=1,0,(IF(0=((COUNTIF(※技術職員有資格者名簿!C20:T20,141)+COUNTIF(※技術職員有資格者名簿!C20:T20,142)+COUNTIF(※技術職員有資格者名簿!C20:T20,144)++COUNTIF(※技術職員有資格者名簿!C20:T20,256)+COUNTIF(※技術職員有資格者名簿!C20:T20,258)+COUNTIF(※技術職員有資格者名簿!C20:T20,62)+COUNTIF(※技術職員有資格者名簿!C20:T20,63)+COUNTIF(※技術職員有資格者名簿!C20:T20,"64-8")+COUNTIF(※技術職員有資格者名簿!C20:T20,"001-8")+COUNTIF(※技術職員有資格者名簿!C20:T20,"002-8"))),0,1)))</f>
        <v>0</v>
      </c>
      <c r="AT20" s="47">
        <f>IF(COUNTIF(※技術職員有資格者名簿!C20:T20,129)&gt;=1,1,0)</f>
        <v>0</v>
      </c>
      <c r="AU20" s="47">
        <f>IF(AT20=1,0,(IF(0=((COUNTIF(※技術職員有資格者名簿!C20:T20,230) )),0,1)))</f>
        <v>0</v>
      </c>
      <c r="AV20" s="47">
        <f>IF(AT20+AU20=1,0,(IF(0=((COUNTIF(※技術職員有資格者名簿!C20:T20,146)+COUNTIF(※技術職員有資格者名簿!C20:T20,147)+COUNTIF(※技術職員有資格者名簿!C20:T20,148)+COUNTIF(※技術職員有資格者名簿!C20:T20,152)+COUNTIF(※技術職員有資格者名簿!C20:T20,153)+COUNTIF(※技術職員有資格者名簿!C20:T20,154)+COUNTIF(※技術職員有資格者名簿!C20:T20,265)+COUNTIF(※技術職員有資格者名簿!C20:T20,174)+COUNTIF(※技術職員有資格者名簿!C20:T20,274)+COUNTIF(※技術職員有資格者名簿!C20:T20,175)+COUNTIF(※技術職員有資格者名簿!C20:T20,275)+COUNTIF(※技術職員有資格者名簿!C20:T20,176)+COUNTIF(※技術職員有資格者名簿!C20:T20,276)+COUNTIF(※技術職員有資格者名簿!C20:T20,170)+COUNTIF(※技術職員有資格者名簿!C20:T20,270)+COUNTIF(※技術職員有資格者名簿!C20:T20,62)+COUNTIF(※技術職員有資格者名簿!C20:T20,63)+COUNTIF(※技術職員有資格者名簿!C20:T20,"64-9")+COUNTIF(※技術職員有資格者名簿!C20:T20,"001-9")+COUNTIF(※技術職員有資格者名簿!C20:T20,"002-9"))),0,1)))</f>
        <v>0</v>
      </c>
      <c r="AW20" s="47">
        <f>IF(COUNTIF(※技術職員有資格者名簿!C20:T20,120)+COUNTIF(※技術職員有資格者名簿!C20:T20,137)&gt;=1,1,0)</f>
        <v>0</v>
      </c>
      <c r="AX20" s="47">
        <f>IF(AW20=1,0,(IF(0=((COUNTIF(※技術職員有資格者名簿!C20:T20,222)+COUNTIF(※技術職員有資格者名簿!C20:T20,223)+COUNTIF(※技術職員有資格者名簿!C20:T20,238))),0,1)))</f>
        <v>0</v>
      </c>
      <c r="AY20" s="47">
        <f>IF(AW20+AX20=1,0,(IF(0=((COUNTIF(※技術職員有資格者名簿!C20:T20,177)+COUNTIF(※技術職員有資格者名簿!C20:T20,277)+COUNTIF(※技術職員有資格者名簿!C20:T20,178)++COUNTIF(※技術職員有資格者名簿!C20:T20,278)+COUNTIF(※技術職員有資格者名簿!C20:T20,179)+COUNTIF(※技術職員有資格者名簿!C20:T20,279)+COUNTIF(※技術職員有資格者名簿!C20:T20,"64-10")+COUNTIF(※技術職員有資格者名簿!C20:T20,"001-10")+COUNTIF(※技術職員有資格者名簿!C20:T20,"002-10"))),0,1)))</f>
        <v>0</v>
      </c>
      <c r="AZ20" s="47">
        <f>IF(COUNTIF(※技術職員有資格者名簿!C20:T20,113)+COUNTIF(※技術職員有資格者名簿!C20:T20,120)+COUNTIF(※技術職員有資格者名簿!C20:T20,137)&gt;=1,1,0)</f>
        <v>0</v>
      </c>
      <c r="BA20" s="47">
        <f>IF(AZ20=1,0,(IF(0=((COUNTIF(※技術職員有資格者名簿!C20:T20,214)+COUNTIF(※技術職員有資格者名簿!C20:T20,222))),0,1)))</f>
        <v>0</v>
      </c>
      <c r="BB20" s="47">
        <f>IF(AZ20+BA20=1,0,(IF(0=((COUNTIF(※技術職員有資格者名簿!C20:T20,142)+COUNTIF(※技術職員有資格者名簿!C20:T20,181)+COUNTIF(※技術職員有資格者名簿!C20:T20,281)++COUNTIF(※技術職員有資格者名簿!C20:T20,"64-11")+COUNTIF(※技術職員有資格者名簿!C20:T20,"001-11")+COUNTIF(※技術職員有資格者名簿!C20:T20,"002-11"))),0,1)))</f>
        <v>0</v>
      </c>
      <c r="BC20" s="47">
        <f>IF(COUNTIF(※技術職員有資格者名簿!C20:T20,120)&gt;=1,1,0)</f>
        <v>0</v>
      </c>
      <c r="BD20" s="47">
        <f>IF(BC20=1,0,(IF(0=((COUNTIF(※技術職員有資格者名簿!C20:T20,222))),0,1)))</f>
        <v>0</v>
      </c>
      <c r="BE20" s="47">
        <f>IF(BC20+BD20=1,0,(IF(0=((COUNTIF(※技術職員有資格者名簿!C20:T20,182)+COUNTIF(※技術職員有資格者名簿!C20:T20,282)++COUNTIF(※技術職員有資格者名簿!C20:T20,"64-12")+COUNTIF(※技術職員有資格者名簿!C20:T20,"001-12")+COUNTIF(※技術職員有資格者名簿!C20:T20,"002-12"))),0,1)))</f>
        <v>0</v>
      </c>
      <c r="BF20" s="47">
        <f>IF(COUNTIF(※技術職員有資格者名簿!C20:T20,111)+COUNTIF(※技術職員有資格者名簿!C20:T20,113)&gt;=1,1,0)</f>
        <v>0</v>
      </c>
      <c r="BG20" s="47">
        <f>IF(BF20=1,0,(IF(0=((COUNTIF(※技術職員有資格者名簿!C20:T20,212)+COUNTIF(※技術職員有資格者名簿!C20:T20,214))),0,1)))</f>
        <v>0</v>
      </c>
      <c r="BH20" s="47">
        <f>IF(BF20+BG20=1,0,(IF(0=((COUNTIF(※技術職員有資格者名簿!C20:T20,141)+COUNTIF(※技術職員有資格者名簿!C20:T20,142)++COUNTIF(※技術職員有資格者名簿!C20:T20,"64-13")+COUNTIF(※技術職員有資格者名簿!C20:T20,"001-13")+COUNTIF(※技術職員有資格者名簿!C20:T20,"002-13"))),0,1)))</f>
        <v>0</v>
      </c>
      <c r="BI20" s="47">
        <f>IF(COUNTIF(※技術職員有資格者名簿!C20:T20,113)&gt;=1,1,0)</f>
        <v>0</v>
      </c>
      <c r="BJ20" s="47">
        <f>IF(BI20=1,0,(IF(0=((COUNTIF(※技術職員有資格者名簿!C20:T20,214))),0,1)))</f>
        <v>0</v>
      </c>
      <c r="BK20" s="47">
        <f>IF(BI20+BJ20=1,0,(IF(0=((COUNTIF(※技術職員有資格者名簿!C20:T20,141)+COUNTIF(※技術職員有資格者名簿!C20:T20,142)+COUNTIF(※技術職員有資格者名簿!C20:T20,149)+COUNTIF(※技術職員有資格者名簿!C20:T20,"64-14")+COUNTIF(※技術職員有資格者名簿!C20:T20,"001-14")+COUNTIF(※技術職員有資格者名簿!C20:T20,"002-14"))),0,1)))</f>
        <v>0</v>
      </c>
      <c r="BL20" s="47">
        <f>IF(COUNTIF(※技術職員有資格者名簿!C20:T20,120)&gt;=1,1,0)</f>
        <v>0</v>
      </c>
      <c r="BM20" s="47">
        <f>IF(BL20=1,0,(IF(0=((COUNTIF(※技術職員有資格者名簿!C20:T20,223) )),0,1)))</f>
        <v>0</v>
      </c>
      <c r="BN20" s="47">
        <f>IF(BL20+BM20=1,0,(IF(0=((COUNTIF(※技術職員有資格者名簿!C20:T20,170)+COUNTIF(※技術職員有資格者名簿!C20:T20,270)+COUNTIF(※技術職員有資格者名簿!C20:T20,183)+COUNTIF(※技術職員有資格者名簿!C20:T20,283)+COUNTIF(※技術職員有資格者名簿!C20:T20,184)+COUNTIF(※技術職員有資格者名簿!C20:T20,284)+COUNTIF(※技術職員有資格者名簿!C20:T20,185)+COUNTIF(※技術職員有資格者名簿!C20:T20,285)+COUNTIF(※技術職員有資格者名簿!C20:T20,"64-15")+COUNTIF(※技術職員有資格者名簿!C20:T20,"001-15")+COUNTIF(※技術職員有資格者名簿!C20:T20,"002-15"))),0,1)))</f>
        <v>0</v>
      </c>
      <c r="BO20" s="47">
        <f>IF(COUNTIF(※技術職員有資格者名簿!C20:T20,120)&gt;=1,1,0)</f>
        <v>0</v>
      </c>
      <c r="BP20" s="47">
        <f>IF(BO20=1,0,(IF(0=((COUNTIF(※技術職員有資格者名簿!C20:T20,223) )),0,1)))</f>
        <v>0</v>
      </c>
      <c r="BQ20" s="47">
        <f>IF(BO20+BP20=1,0,(IF(0=((COUNTIF(※技術職員有資格者名簿!C20:T20,187)+COUNTIF(※技術職員有資格者名簿!C20:T20,287)++COUNTIF(※技術職員有資格者名簿!C20:T20,"64-16")+COUNTIF(※技術職員有資格者名簿!C20:T20,"001-16")+COUNTIF(※技術職員有資格者名簿!C20:T20,"002-16"))),0,1)))</f>
        <v>0</v>
      </c>
      <c r="BR20" s="47">
        <f>IF(COUNTIF(※技術職員有資格者名簿!C20:T20,113)+COUNTIF(※技術職員有資格者名簿!C20:T20,120)&gt;=1,1,0)</f>
        <v>0</v>
      </c>
      <c r="BS20" s="47">
        <f>IF(BR20=1,0,(IF(0=((COUNTIF(※技術職員有資格者名簿!C20:T20,215)+COUNTIF(※技術職員有資格者名簿!C20:T20,223))),0,1)))</f>
        <v>0</v>
      </c>
      <c r="BT20" s="47">
        <f>IF(BR20+BS20=1,0,(IF(0=((COUNTIF(※技術職員有資格者名簿!C20:T20,188)+COUNTIF(※技術職員有資格者名簿!C20:T20,288)+COUNTIF(※技術職員有資格者名簿!C20:T20,189)++COUNTIF(※技術職員有資格者名簿!C20:T20,289)+COUNTIF(※技術職員有資格者名簿!C20:T20,190)+COUNTIF(※技術職員有資格者名簿!C20:T20,290)+COUNTIF(※技術職員有資格者名簿!C20:T20,191)+COUNTIF(※技術職員有資格者名簿!C20:T20,291)+COUNTIF(※技術職員有資格者名簿!C20:T20,167)+COUNTIF(※技術職員有資格者名簿!C20:T20,"64-17")+COUNTIF(※技術職員有資格者名簿!C20:T20,"001-17")+COUNTIF(※技術職員有資格者名簿!C20:T20,"002-17"))),0,1)))</f>
        <v>0</v>
      </c>
      <c r="BU20" s="47">
        <f>IF(COUNTIF(※技術職員有資格者名簿!C20:T20,120)&gt;=1,1,0)</f>
        <v>0</v>
      </c>
      <c r="BV20" s="47">
        <f>IF(BU20=1,0,(IF(0=((COUNTIF(※技術職員有資格者名簿!C20:T20,223) )),0,1)))</f>
        <v>0</v>
      </c>
      <c r="BW20" s="47">
        <f>IF(BU20+BV20=1,0,(IF(0=((COUNTIF(※技術職員有資格者名簿!C20:T20,197)+COUNTIF(※技術職員有資格者名簿!C20:T20,297)++COUNTIF(※技術職員有資格者名簿!C20:T20,"64-18")+COUNTIF(※技術職員有資格者名簿!C20:T20,"001-18")+COUNTIF(※技術職員有資格者名簿!C20:T20,"002-18"))),0,1)))</f>
        <v>0</v>
      </c>
      <c r="BX20" s="47">
        <f>IF(COUNTIF(※技術職員有資格者名簿!C20:T20,120)+COUNTIF(※技術職員有資格者名簿!C20:T20,137)&gt;=1,1,0)</f>
        <v>0</v>
      </c>
      <c r="BY20" s="47">
        <f>IF(BX20=1,0,(IF(0=((COUNTIF(※技術職員有資格者名簿!C20:T20,223)+COUNTIF(※技術職員有資格者名簿!C20:T20,238) )),0,1)))</f>
        <v>0</v>
      </c>
      <c r="BZ20" s="47">
        <f>IF(BX20+BY20=1,0,(IF(0=((COUNTIF(※技術職員有資格者名簿!C20:T20,192)+COUNTIF(※技術職員有資格者名簿!C20:T20,292)+COUNTIF(※技術職員有資格者名簿!C20:T20,193)++COUNTIF(※技術職員有資格者名簿!C20:T20,293)+COUNTIF(※技術職員有資格者名簿!C20:T20,"64-19")+COUNTIF(※技術職員有資格者名簿!C20:T20,"001-19")+COUNTIF(※技術職員有資格者名簿!C20:T20,"002-19"))),0,1)))</f>
        <v>0</v>
      </c>
      <c r="CA20" s="47">
        <v>0</v>
      </c>
      <c r="CB20" s="47">
        <v>0</v>
      </c>
      <c r="CC20" s="47">
        <f>IF(CA20+CB20=1,0,(IF(0=((COUNTIF(※技術職員有資格者名簿!C20:T20,145)+COUNTIF(※技術職員有資格者名簿!C20:T20,146)+COUNTIF(※技術職員有資格者名簿!C20:T20,"001-20")+COUNTIF(※技術職員有資格者名簿!C20:T20,"002-20"))),0,1)))</f>
        <v>0</v>
      </c>
      <c r="CD20" s="47">
        <f>IF(COUNTIF(※技術職員有資格者名簿!C20:T20,120)&gt;=1,1,0)</f>
        <v>0</v>
      </c>
      <c r="CE20" s="47">
        <f>IF(CD20=1,0,(IF(0=((COUNTIF(※技術職員有資格者名簿!C20:T20,223) )),0,1)))</f>
        <v>0</v>
      </c>
      <c r="CF20" s="47">
        <f>IF(CD20+CE20=1,0,(IF(0=((COUNTIF(※技術職員有資格者名簿!C20:T20,194)+COUNTIF(※技術職員有資格者名簿!C20:T20,294)+COUNTIF(※技術職員有資格者名簿!C20:T20,"64-21")+COUNTIF(※技術職員有資格者名簿!C20:T20,"001-21")+COUNTIF(※技術職員有資格者名簿!C20:T20,"002-21"))),0,1)))</f>
        <v>0</v>
      </c>
      <c r="CG20" s="47">
        <f>IF(COUNTIF(※技術職員有資格者名簿!C20:T20,131)&gt;=1,1,0)</f>
        <v>0</v>
      </c>
      <c r="CH20" s="47">
        <f>IF(CG20=1,0,(IF(0=((COUNTIF(※技術職員有資格者名簿!C20:T20,232) )),0,1)))</f>
        <v>0</v>
      </c>
      <c r="CI20" s="47">
        <f>IF(CG20+CH20=1,0,(IF(0=((COUNTIF(※技術職員有資格者名簿!C20:T20,144)+COUNTIF(※技術職員有資格者名簿!C20:T20,259)+COUNTIF(※技術職員有資格者名簿!C20:T20,260)+COUNTIF(※技術職員有資格者名簿!C20:T20,261)+COUNTIF(※技術職員有資格者名簿!C20:T20,"64-22")+COUNTIF(※技術職員有資格者名簿!C20:T20,"001-22")+COUNTIF(※技術職員有資格者名簿!C20:T20,"002-22"))),0,1)))</f>
        <v>0</v>
      </c>
      <c r="CJ20" s="47">
        <f>IF(COUNTIF(※技術職員有資格者名簿!C20:T20,133)&gt;=1,1,0)</f>
        <v>0</v>
      </c>
      <c r="CK20" s="47">
        <f>IF(CJ20=1,0,(IF(0=((COUNTIF(※技術職員有資格者名簿!C20:T20,234))),0,1)))</f>
        <v>0</v>
      </c>
      <c r="CL20" s="47">
        <f>IF(CJ20+CK20=1,0,(IF(0=((COUNTIF(※技術職員有資格者名簿!C20:T20,141)+COUNTIF(※技術職員有資格者名簿!C20:T20,142)+COUNTIF(※技術職員有資格者名簿!C20:T20,150)+COUNTIF(※技術職員有資格者名簿!C20:T20,151)+COUNTIF(※技術職員有資格者名簿!C20:T20,196)+COUNTIF(※技術職員有資格者名簿!C20:T20,296)+COUNTIF(※技術職員有資格者名簿!C20:T20,"64-23")+COUNTIF(※技術職員有資格者名簿!C20:T20,"001-23")+COUNTIF(※技術職員有資格者名簿!C20:T20,"002-23"))),0,1)))</f>
        <v>0</v>
      </c>
      <c r="CM20" s="47">
        <v>0</v>
      </c>
      <c r="CN20" s="47">
        <v>0</v>
      </c>
      <c r="CO20" s="47">
        <f>IF(CM20+CN20=1,0,(IF(0=((COUNTIF(※技術職員有資格者名簿!C20:T20,148)+COUNTIF(※技術職員有資格者名簿!C20:T20,198)+COUNTIF(※技術職員有資格者名簿!C20:T20,298)+COUNTIF(※技術職員有資格者名簿!C20:T20,61)+COUNTIF(※技術職員有資格者名簿!C20:T20,"001-24")+COUNTIF(※技術職員有資格者名簿!C20:T20,"002-24"))),0,1)))</f>
        <v>0</v>
      </c>
      <c r="CP20" s="47">
        <f>IF(COUNTIF(※技術職員有資格者名簿!C20:T20,120)&gt;=1,1,0)</f>
        <v>0</v>
      </c>
      <c r="CQ20" s="47">
        <f>IF(CP20=1,0,(IF(0=((COUNTIF(※技術職員有資格者名簿!C20:T20,223) )),0,1)))</f>
        <v>0</v>
      </c>
      <c r="CR20" s="47">
        <f>IF(CP20+CQ20=1,0,(IF(0=((COUNTIF(※技術職員有資格者名簿!C20:T20,195)+COUNTIF(※技術職員有資格者名簿!C20:T20,295)+COUNTIF(※技術職員有資格者名簿!C20:T20,"64-25")+COUNTIF(※技術職員有資格者名簿!C20:T20,"001-25")+COUNTIF(※技術職員有資格者名簿!C20:T20,"002-25"))),0,1)))</f>
        <v>0</v>
      </c>
      <c r="CS20" s="47">
        <f>IF(COUNTIF(※技術職員有資格者名簿!C20:T20,113)&gt;=1,1,0)</f>
        <v>0</v>
      </c>
      <c r="CT20" s="47">
        <f>IF(CS20=1,0,(IF(0=((COUNTIF(※技術職員有資格者名簿!C20:T20,214) )),0,1)))</f>
        <v>0</v>
      </c>
      <c r="CU20" s="47">
        <f>IF(CS20+CT20=1,0,(IF(0=((COUNTIF(※技術職員有資格者名簿!C20:T20,147)+COUNTIF(※技術職員有資格者名簿!C20:T20,148)+COUNTIF(※技術職員有資格者名簿!C20:T20,153)+COUNTIF(※技術職員有資格者名簿!C20:T20,154)+COUNTIF(※技術職員有資格者名簿!C20:T20,"001-26")+COUNTIF(※技術職員有資格者名簿!C20:T20,"002-26"))),0,1)))</f>
        <v>0</v>
      </c>
      <c r="CV20" s="47">
        <v>0</v>
      </c>
      <c r="CW20" s="47">
        <v>0</v>
      </c>
      <c r="CX20" s="47">
        <f>IF(COUNTIF(※技術職員有資格者名簿!C20:T20,168)+COUNTIF(※技術職員有資格者名簿!C20:T20,169)+COUNTIF(※技術職員有資格者名簿!C20:T20,"64-27")+COUNTIF(※技術職員有資格者名簿!C20:T20,"001-27")+COUNTIF(※技術職員有資格者名簿!C20:T20,"002-27")&gt;=1,1,0)</f>
        <v>0</v>
      </c>
      <c r="CY20" s="47">
        <v>0</v>
      </c>
      <c r="CZ20" s="47">
        <v>0</v>
      </c>
      <c r="DA20" s="47">
        <f>IF(COUNTIF(※技術職員有資格者名簿!C20:T20,154)+COUNTIF(※技術職員有資格者名簿!C20:T20,"001-28")+COUNTIF(※技術職員有資格者名簿!C20:T20,"002-28")&gt;=1,1,0)</f>
        <v>0</v>
      </c>
      <c r="DB20" s="47">
        <f>IF(COUNTIF(※技術職員有資格者名簿!C20:T20,113)+COUNTIF(※技術職員有資格者名簿!C20:T20,120)&gt;=1,1,0)</f>
        <v>0</v>
      </c>
      <c r="DC20" s="47">
        <f>IF(DB20=1,0,(IF(0=((COUNTIF(※技術職員有資格者名簿!C20:T20,214)+COUNTIF(※技術職員有資格者名簿!C20:T20,221)+COUNTIF(※技術職員有資格者名簿!C20:T20,222))),0,1)))</f>
        <v>0</v>
      </c>
      <c r="DD20" s="47">
        <f>IF(DB20+DC20=1,0,(IF(0=((COUNTIF(※技術職員有資格者名簿!C20:T20,141)+COUNTIF(※技術職員有資格者名簿!C20:T20,142)+COUNTIF(※技術職員有資格者名簿!C20:T20,157)++COUNTIF(※技術職員有資格者名簿!C20:T20,257)+COUNTIF(※技術職員有資格者名簿!C20:T20,60)+COUNTIF(※技術職員有資格者名簿!C20:T20,"001-29")+COUNTIF(※技術職員有資格者名簿!C20:T20,"002-29"))),0,1)))</f>
        <v>0</v>
      </c>
    </row>
    <row r="21" spans="1:108" ht="48" customHeight="1">
      <c r="A21" s="125">
        <v>11</v>
      </c>
      <c r="B21" s="174"/>
      <c r="C21" s="158"/>
      <c r="D21" s="159" t="str">
        <f>IFERROR(VLOOKUP($C21,建設工事資格区分コード表!$A:$F,4,FALSE)&amp;"","")</f>
        <v/>
      </c>
      <c r="E21" s="160" t="str">
        <f>IFERROR(VLOOKUP($C21,建設工事資格区分コード表!$A:$F,6,FALSE),"")</f>
        <v/>
      </c>
      <c r="F21" s="158"/>
      <c r="G21" s="159" t="str">
        <f>IFERROR(VLOOKUP($F21,建設工事資格区分コード表!$A:$F,4,FALSE)&amp;"","")</f>
        <v/>
      </c>
      <c r="H21" s="160" t="str">
        <f>IFERROR(VLOOKUP($F21,建設工事資格区分コード表!$A:$F,6,FALSE),"")</f>
        <v/>
      </c>
      <c r="I21" s="158"/>
      <c r="J21" s="159" t="str">
        <f>IFERROR(VLOOKUP($I21,建設工事資格区分コード表!$A:$F,4,FALSE)&amp;"","")</f>
        <v/>
      </c>
      <c r="K21" s="160" t="str">
        <f>IFERROR(VLOOKUP($I21,建設工事資格区分コード表!$A:$F,6,FALSE),"")</f>
        <v/>
      </c>
      <c r="L21" s="158"/>
      <c r="M21" s="159" t="str">
        <f>IFERROR(VLOOKUP($L21,建設工事資格区分コード表!$A:$F,4,FALSE)&amp;"","")</f>
        <v/>
      </c>
      <c r="N21" s="160" t="str">
        <f>IFERROR(VLOOKUP($L21,建設工事資格区分コード表!$A:$F,6,FALSE),"")</f>
        <v/>
      </c>
      <c r="O21" s="158"/>
      <c r="P21" s="159" t="str">
        <f>IFERROR(VLOOKUP($O21,建設工事資格区分コード表!$A:$F,4,FALSE)&amp;"","")</f>
        <v/>
      </c>
      <c r="Q21" s="160" t="str">
        <f>IFERROR(VLOOKUP($O21,建設工事資格区分コード表!$A:$F,6,FALSE),"")</f>
        <v/>
      </c>
      <c r="R21" s="158"/>
      <c r="S21" s="159" t="str">
        <f>IFERROR(VLOOKUP($R21,建設工事資格区分コード表!$A:$F,4,FALSE)&amp;"","")</f>
        <v/>
      </c>
      <c r="T21" s="161" t="str">
        <f>IFERROR(VLOOKUP($R21,建設工事資格区分コード表!$A:$F,6,FALSE),"")</f>
        <v/>
      </c>
      <c r="V21" s="47">
        <f>IF(COUNTIF(※技術職員有資格者名簿!C21:T21,111)+COUNTIF(※技術職員有資格者名簿!C21:T21,113)&gt;=1,1,0)</f>
        <v>0</v>
      </c>
      <c r="W21" s="47">
        <f>IF(V21=1,0,(IF(0=((COUNTIF(※技術職員有資格者名簿!$C21:$T21,212)+COUNTIF(※技術職員有資格者名簿!$C21:$T21,214))),0,1)))</f>
        <v>0</v>
      </c>
      <c r="X21" s="73">
        <f>IF(V21+W21=1,0,(IF(0=((COUNTIF(※技術職員有資格者名簿!C21:T21,141)+COUNTIF(※技術職員有資格者名簿!C21:T21,142)+COUNTIF(※技術職員有資格者名簿!C21:T21,143)++COUNTIF(※技術職員有資格者名簿!C21:T21,149)+COUNTIF(※技術職員有資格者名簿!C21:T21,151)+COUNTIF(※技術職員有資格者名簿!C21:T21,"001-1")+COUNTIF(※技術職員有資格者名簿!C21:T21,"002-1"))),0,1)))</f>
        <v>0</v>
      </c>
      <c r="Y21" s="47">
        <f>IF(COUNTIF(※技術職員有資格者名簿!C21:T21,120)+COUNTIF(※技術職員有資格者名簿!C21:T21,137)&gt;=1,1,0)</f>
        <v>0</v>
      </c>
      <c r="Z21" s="47">
        <f>IF(Y21=1,0,(IF(0=((COUNTIF(※技術職員有資格者名簿!$C21:$T21,221)+COUNTIF(※技術職員有資格者名簿!$C21:$T21,238))),0,1)))</f>
        <v>0</v>
      </c>
      <c r="AA21" s="73">
        <f>IF(Y21+Z21=1,0,(IF(0=((COUNTIF(※技術職員有資格者名簿!F21:W21,"001-2")+COUNTIF(※技術職員有資格者名簿!F21:W21,"002-2"))),0,1)))</f>
        <v>0</v>
      </c>
      <c r="AB21" s="47">
        <f>IF(COUNTIF(※技術職員有資格者名簿!C21:T21,120)+COUNTIF(※技術職員有資格者名簿!C21:T21,137)&gt;=1,1,0)</f>
        <v>0</v>
      </c>
      <c r="AC21" s="47">
        <f>IF(AB21=1,0,(IF(0=((COUNTIF(※技術職員有資格者名簿!C21:T21,222)+COUNTIF(※技術職員有資格者名簿!C21:T21,223)+COUNTIF(※技術職員有資格者名簿!C21:T21,238)+COUNTIF(※技術職員有資格者名簿!C21:T21,239) )),0,1)))</f>
        <v>0</v>
      </c>
      <c r="AD21" s="73">
        <f>IF(AB21+AC21=1,0,(IF(0=(COUNTIF(※技術職員有資格者名簿!C21:T21,171)+COUNTIF(※技術職員有資格者名簿!C21:T21,271)+COUNTIF(※技術職員有資格者名簿!C21:T21,164)++COUNTIF(※技術職員有資格者名簿!C21:T21,264)+COUNTIF(※技術職員有資格者名簿!C21:T21,"64-3" )+COUNTIF(※技術職員有資格者名簿!C21:T21,"001-3")+COUNTIF(※技術職員有資格者名簿!C21:T21,"002-3")),0,1)))</f>
        <v>0</v>
      </c>
      <c r="AE21" s="47">
        <f>IF(COUNTIF(※技術職員有資格者名簿!C21:T21,120)&gt;=1,1,0)</f>
        <v>0</v>
      </c>
      <c r="AF21" s="47">
        <f>IF(AE21=1,0,(IF(0=((COUNTIF(※技術職員有資格者名簿!C21:T21,223) )),0,1)))</f>
        <v>0</v>
      </c>
      <c r="AG21" s="73">
        <f>IF(AE21+AF21=1,0,(IF(0=((COUNTIF(※技術職員有資格者名簿!C21:T21,172)+COUNTIF(※技術職員有資格者名簿!C21:T21,272)+COUNTIF(※技術職員有資格者名簿!C21:T21,"64-4")+COUNTIF(※技術職員有資格者名簿!C21:T21,"001-4")+COUNTIF(※技術職員有資格者名簿!C21:T21,"002-4"))),0,1)))</f>
        <v>0</v>
      </c>
      <c r="AH21" s="47">
        <f>IF(COUNTIF(※技術職員有資格者名簿!C21:T21,111)+COUNTIF(※技術職員有資格者名簿!C21:T21,113)+COUNTIF(※技術職員有資格者名簿!C21:T21,120)&gt;=1,1,0)</f>
        <v>0</v>
      </c>
      <c r="AI21" s="47">
        <f>IF(AH21=1,0,(IF(0=((COUNTIF(※技術職員有資格者名簿!C21:T21,212)+COUNTIF(※技術職員有資格者名簿!C21:T21,214)+COUNTIF(※技術職員有資格者名簿!C21:T21,216)+COUNTIF(※技術職員有資格者名簿!C21:T21,222))),0,1)))</f>
        <v>0</v>
      </c>
      <c r="AJ21" s="47">
        <f>IF(AH21+AI21=1,0,(IF(0=((COUNTIF(※技術職員有資格者名簿!C21:T21,141)+COUNTIF(※技術職員有資格者名簿!C21:T21,142)+COUNTIF(※技術職員有資格者名簿!C21:T21,143)+COUNTIF(※技術職員有資格者名簿!C21:T21,149)+COUNTIF(※技術職員有資格者名簿!C21:T21,151)+COUNTIF(※技術職員有資格者名簿!C21:T21,164)+COUNTIF(※技術職員有資格者名簿!C21:T21,264)+COUNTIF(※技術職員有資格者名簿!C21:T21,157)+COUNTIF(※技術職員有資格者名簿!C21:T21,257)+COUNTIF(※技術職員有資格者名簿!C21:T21,173)+COUNTIF(※技術職員有資格者名簿!C21:T21,273)+COUNTIF(※技術職員有資格者名簿!C21:T21,166)+COUNTIF(※技術職員有資格者名簿!C21:T21,266)+COUNTIF(※技術職員有資格者名簿!C21:T21,61)+COUNTIF(※技術職員有資格者名簿!C21:T21,40)+COUNTIF(※技術職員有資格者名簿!C21:T21,"64-5")+COUNTIF(※技術職員有資格者名簿!C21:T21,"001-5")+COUNTIF(※技術職員有資格者名簿!C21:T21,"002-5") )),0,1)))</f>
        <v>0</v>
      </c>
      <c r="AK21" s="47">
        <f>IF(COUNTIF(※技術職員有資格者名簿!C21:T21,113)+COUNTIF(※技術職員有資格者名簿!C21:T21,120)&gt;=1,1,0)</f>
        <v>0</v>
      </c>
      <c r="AL21" s="47">
        <f>IF(AK21=1,0,(IF(0=((COUNTIF(※技術職員有資格者名簿!C21:T21,214)+COUNTIF(※技術職員有資格者名簿!C21:T21,223))),0,1)))</f>
        <v>0</v>
      </c>
      <c r="AM21" s="47">
        <f>IF(AK21+AL21=1,0,(IF(0=((COUNTIF(※技術職員有資格者名簿!C21:T21,179)+COUNTIF(※技術職員有資格者名簿!C21:T21,279)+COUNTIF(※技術職員有資格者名簿!C21:T21,180)++COUNTIF(※技術職員有資格者名簿!C21:T21,280)+COUNTIF(※技術職員有資格者名簿!C21:T21,"64-6")+COUNTIF(※技術職員有資格者名簿!C21:T21,"001-6")+COUNTIF(※技術職員有資格者名簿!C21:T21,"002-6"))),0,1)))</f>
        <v>0</v>
      </c>
      <c r="AN21" s="47">
        <f>IF(COUNTIF(※技術職員有資格者名簿!C21:T21,120)+COUNTIF(※技術職員有資格者名簿!C21:T21,137)&gt;=1,1,0)</f>
        <v>0</v>
      </c>
      <c r="AO21" s="47">
        <f>IF(AN21=1,0,(IF(0=((COUNTIF(※技術職員有資格者名簿!C21:T21,223)+COUNTIF(※技術職員有資格者名簿!C21:T21,238) )),0,1)))</f>
        <v>0</v>
      </c>
      <c r="AP21" s="47">
        <f>IF(AN21+AO21=1,0,(IF(0=((COUNTIF(※技術職員有資格者名簿!C21:T21,170)+COUNTIF(※技術職員有資格者名簿!C21:T21,270)+COUNTIF(※技術職員有資格者名簿!C21:T21,184)++COUNTIF(※技術職員有資格者名簿!C21:T21,284)+COUNTIF(※技術職員有資格者名簿!C21:T21,186)+COUNTIF(※技術職員有資格者名簿!C21:T21,286)+COUNTIF(※技術職員有資格者名簿!C21:T21,"64-7")+COUNTIF(※技術職員有資格者名簿!C21:T21,"001-7")+COUNTIF(※技術職員有資格者名簿!C21:T21,"002-7"))),0,1)))</f>
        <v>0</v>
      </c>
      <c r="AQ21" s="47">
        <f>IF(COUNTIF(※技術職員有資格者名簿!C21:T21,127)&gt;=1,1,0)</f>
        <v>0</v>
      </c>
      <c r="AR21" s="47">
        <f>IF(AQ21=1,0,(IF(0=((COUNTIF(※技術職員有資格者名簿!C21:T21,228)+COUNTIF(※技術職員有資格者名簿!C21:T21,155) )),0,1)))</f>
        <v>0</v>
      </c>
      <c r="AS21" s="47">
        <f>IF(AQ21+AR21=1,0,(IF(0=((COUNTIF(※技術職員有資格者名簿!C21:T21,141)+COUNTIF(※技術職員有資格者名簿!C21:T21,142)+COUNTIF(※技術職員有資格者名簿!C21:T21,144)++COUNTIF(※技術職員有資格者名簿!C21:T21,256)+COUNTIF(※技術職員有資格者名簿!C21:T21,258)+COUNTIF(※技術職員有資格者名簿!C21:T21,62)+COUNTIF(※技術職員有資格者名簿!C21:T21,63)+COUNTIF(※技術職員有資格者名簿!C21:T21,"64-8")+COUNTIF(※技術職員有資格者名簿!C21:T21,"001-8")+COUNTIF(※技術職員有資格者名簿!C21:T21,"002-8"))),0,1)))</f>
        <v>0</v>
      </c>
      <c r="AT21" s="47">
        <f>IF(COUNTIF(※技術職員有資格者名簿!C21:T21,129)&gt;=1,1,0)</f>
        <v>0</v>
      </c>
      <c r="AU21" s="47">
        <f>IF(AT21=1,0,(IF(0=((COUNTIF(※技術職員有資格者名簿!C21:T21,230) )),0,1)))</f>
        <v>0</v>
      </c>
      <c r="AV21" s="47">
        <f>IF(AT21+AU21=1,0,(IF(0=((COUNTIF(※技術職員有資格者名簿!C21:T21,146)+COUNTIF(※技術職員有資格者名簿!C21:T21,147)+COUNTIF(※技術職員有資格者名簿!C21:T21,148)+COUNTIF(※技術職員有資格者名簿!C21:T21,152)+COUNTIF(※技術職員有資格者名簿!C21:T21,153)+COUNTIF(※技術職員有資格者名簿!C21:T21,154)+COUNTIF(※技術職員有資格者名簿!C21:T21,265)+COUNTIF(※技術職員有資格者名簿!C21:T21,174)+COUNTIF(※技術職員有資格者名簿!C21:T21,274)+COUNTIF(※技術職員有資格者名簿!C21:T21,175)+COUNTIF(※技術職員有資格者名簿!C21:T21,275)+COUNTIF(※技術職員有資格者名簿!C21:T21,176)+COUNTIF(※技術職員有資格者名簿!C21:T21,276)+COUNTIF(※技術職員有資格者名簿!C21:T21,170)+COUNTIF(※技術職員有資格者名簿!C21:T21,270)+COUNTIF(※技術職員有資格者名簿!C21:T21,62)+COUNTIF(※技術職員有資格者名簿!C21:T21,63)+COUNTIF(※技術職員有資格者名簿!C21:T21,"64-9")+COUNTIF(※技術職員有資格者名簿!C21:T21,"001-9")+COUNTIF(※技術職員有資格者名簿!C21:T21,"002-9"))),0,1)))</f>
        <v>0</v>
      </c>
      <c r="AW21" s="47">
        <f>IF(COUNTIF(※技術職員有資格者名簿!C21:T21,120)+COUNTIF(※技術職員有資格者名簿!C21:T21,137)&gt;=1,1,0)</f>
        <v>0</v>
      </c>
      <c r="AX21" s="47">
        <f>IF(AW21=1,0,(IF(0=((COUNTIF(※技術職員有資格者名簿!C21:T21,222)+COUNTIF(※技術職員有資格者名簿!C21:T21,223)+COUNTIF(※技術職員有資格者名簿!C21:T21,238))),0,1)))</f>
        <v>0</v>
      </c>
      <c r="AY21" s="47">
        <f>IF(AW21+AX21=1,0,(IF(0=((COUNTIF(※技術職員有資格者名簿!C21:T21,177)+COUNTIF(※技術職員有資格者名簿!C21:T21,277)+COUNTIF(※技術職員有資格者名簿!C21:T21,178)++COUNTIF(※技術職員有資格者名簿!C21:T21,278)+COUNTIF(※技術職員有資格者名簿!C21:T21,179)+COUNTIF(※技術職員有資格者名簿!C21:T21,279)+COUNTIF(※技術職員有資格者名簿!C21:T21,"64-10")+COUNTIF(※技術職員有資格者名簿!C21:T21,"001-10")+COUNTIF(※技術職員有資格者名簿!C21:T21,"002-10"))),0,1)))</f>
        <v>0</v>
      </c>
      <c r="AZ21" s="47">
        <f>IF(COUNTIF(※技術職員有資格者名簿!C21:T21,113)+COUNTIF(※技術職員有資格者名簿!C21:T21,120)+COUNTIF(※技術職員有資格者名簿!C21:T21,137)&gt;=1,1,0)</f>
        <v>0</v>
      </c>
      <c r="BA21" s="47">
        <f>IF(AZ21=1,0,(IF(0=((COUNTIF(※技術職員有資格者名簿!C21:T21,214)+COUNTIF(※技術職員有資格者名簿!C21:T21,222))),0,1)))</f>
        <v>0</v>
      </c>
      <c r="BB21" s="47">
        <f>IF(AZ21+BA21=1,0,(IF(0=((COUNTIF(※技術職員有資格者名簿!C21:T21,142)+COUNTIF(※技術職員有資格者名簿!C21:T21,181)+COUNTIF(※技術職員有資格者名簿!C21:T21,281)++COUNTIF(※技術職員有資格者名簿!C21:T21,"64-11")+COUNTIF(※技術職員有資格者名簿!C21:T21,"001-11")+COUNTIF(※技術職員有資格者名簿!C21:T21,"002-11"))),0,1)))</f>
        <v>0</v>
      </c>
      <c r="BC21" s="47">
        <f>IF(COUNTIF(※技術職員有資格者名簿!C21:T21,120)&gt;=1,1,0)</f>
        <v>0</v>
      </c>
      <c r="BD21" s="47">
        <f>IF(BC21=1,0,(IF(0=((COUNTIF(※技術職員有資格者名簿!C21:T21,222))),0,1)))</f>
        <v>0</v>
      </c>
      <c r="BE21" s="47">
        <f>IF(BC21+BD21=1,0,(IF(0=((COUNTIF(※技術職員有資格者名簿!C21:T21,182)+COUNTIF(※技術職員有資格者名簿!C21:T21,282)++COUNTIF(※技術職員有資格者名簿!C21:T21,"64-12")+COUNTIF(※技術職員有資格者名簿!C21:T21,"001-12")+COUNTIF(※技術職員有資格者名簿!C21:T21,"002-12"))),0,1)))</f>
        <v>0</v>
      </c>
      <c r="BF21" s="47">
        <f>IF(COUNTIF(※技術職員有資格者名簿!C21:T21,111)+COUNTIF(※技術職員有資格者名簿!C21:T21,113)&gt;=1,1,0)</f>
        <v>0</v>
      </c>
      <c r="BG21" s="47">
        <f>IF(BF21=1,0,(IF(0=((COUNTIF(※技術職員有資格者名簿!C21:T21,212)+COUNTIF(※技術職員有資格者名簿!C21:T21,214))),0,1)))</f>
        <v>0</v>
      </c>
      <c r="BH21" s="47">
        <f>IF(BF21+BG21=1,0,(IF(0=((COUNTIF(※技術職員有資格者名簿!C21:T21,141)+COUNTIF(※技術職員有資格者名簿!C21:T21,142)++COUNTIF(※技術職員有資格者名簿!C21:T21,"64-13")+COUNTIF(※技術職員有資格者名簿!C21:T21,"001-13")+COUNTIF(※技術職員有資格者名簿!C21:T21,"002-13"))),0,1)))</f>
        <v>0</v>
      </c>
      <c r="BI21" s="47">
        <f>IF(COUNTIF(※技術職員有資格者名簿!C21:T21,113)&gt;=1,1,0)</f>
        <v>0</v>
      </c>
      <c r="BJ21" s="47">
        <f>IF(BI21=1,0,(IF(0=((COUNTIF(※技術職員有資格者名簿!C21:T21,214))),0,1)))</f>
        <v>0</v>
      </c>
      <c r="BK21" s="47">
        <f>IF(BI21+BJ21=1,0,(IF(0=((COUNTIF(※技術職員有資格者名簿!C21:T21,141)+COUNTIF(※技術職員有資格者名簿!C21:T21,142)+COUNTIF(※技術職員有資格者名簿!C21:T21,149)+COUNTIF(※技術職員有資格者名簿!C21:T21,"64-14")+COUNTIF(※技術職員有資格者名簿!C21:T21,"001-14")+COUNTIF(※技術職員有資格者名簿!C21:T21,"002-14"))),0,1)))</f>
        <v>0</v>
      </c>
      <c r="BL21" s="47">
        <f>IF(COUNTIF(※技術職員有資格者名簿!C21:T21,120)&gt;=1,1,0)</f>
        <v>0</v>
      </c>
      <c r="BM21" s="47">
        <f>IF(BL21=1,0,(IF(0=((COUNTIF(※技術職員有資格者名簿!C21:T21,223) )),0,1)))</f>
        <v>0</v>
      </c>
      <c r="BN21" s="47">
        <f>IF(BL21+BM21=1,0,(IF(0=((COUNTIF(※技術職員有資格者名簿!C21:T21,170)+COUNTIF(※技術職員有資格者名簿!C21:T21,270)+COUNTIF(※技術職員有資格者名簿!C21:T21,183)+COUNTIF(※技術職員有資格者名簿!C21:T21,283)+COUNTIF(※技術職員有資格者名簿!C21:T21,184)+COUNTIF(※技術職員有資格者名簿!C21:T21,284)+COUNTIF(※技術職員有資格者名簿!C21:T21,185)+COUNTIF(※技術職員有資格者名簿!C21:T21,285)+COUNTIF(※技術職員有資格者名簿!C21:T21,"64-15")+COUNTIF(※技術職員有資格者名簿!C21:T21,"001-15")+COUNTIF(※技術職員有資格者名簿!C21:T21,"002-15"))),0,1)))</f>
        <v>0</v>
      </c>
      <c r="BO21" s="47">
        <f>IF(COUNTIF(※技術職員有資格者名簿!C21:T21,120)&gt;=1,1,0)</f>
        <v>0</v>
      </c>
      <c r="BP21" s="47">
        <f>IF(BO21=1,0,(IF(0=((COUNTIF(※技術職員有資格者名簿!C21:T21,223) )),0,1)))</f>
        <v>0</v>
      </c>
      <c r="BQ21" s="47">
        <f>IF(BO21+BP21=1,0,(IF(0=((COUNTIF(※技術職員有資格者名簿!C21:T21,187)+COUNTIF(※技術職員有資格者名簿!C21:T21,287)++COUNTIF(※技術職員有資格者名簿!C21:T21,"64-16")+COUNTIF(※技術職員有資格者名簿!C21:T21,"001-16")+COUNTIF(※技術職員有資格者名簿!C21:T21,"002-16"))),0,1)))</f>
        <v>0</v>
      </c>
      <c r="BR21" s="47">
        <f>IF(COUNTIF(※技術職員有資格者名簿!C21:T21,113)+COUNTIF(※技術職員有資格者名簿!C21:T21,120)&gt;=1,1,0)</f>
        <v>0</v>
      </c>
      <c r="BS21" s="47">
        <f>IF(BR21=1,0,(IF(0=((COUNTIF(※技術職員有資格者名簿!C21:T21,215)+COUNTIF(※技術職員有資格者名簿!C21:T21,223))),0,1)))</f>
        <v>0</v>
      </c>
      <c r="BT21" s="47">
        <f>IF(BR21+BS21=1,0,(IF(0=((COUNTIF(※技術職員有資格者名簿!C21:T21,188)+COUNTIF(※技術職員有資格者名簿!C21:T21,288)+COUNTIF(※技術職員有資格者名簿!C21:T21,189)++COUNTIF(※技術職員有資格者名簿!C21:T21,289)+COUNTIF(※技術職員有資格者名簿!C21:T21,190)+COUNTIF(※技術職員有資格者名簿!C21:T21,290)+COUNTIF(※技術職員有資格者名簿!C21:T21,191)+COUNTIF(※技術職員有資格者名簿!C21:T21,291)+COUNTIF(※技術職員有資格者名簿!C21:T21,167)+COUNTIF(※技術職員有資格者名簿!C21:T21,"64-17")+COUNTIF(※技術職員有資格者名簿!C21:T21,"001-17")+COUNTIF(※技術職員有資格者名簿!C21:T21,"002-17"))),0,1)))</f>
        <v>0</v>
      </c>
      <c r="BU21" s="47">
        <f>IF(COUNTIF(※技術職員有資格者名簿!C21:T21,120)&gt;=1,1,0)</f>
        <v>0</v>
      </c>
      <c r="BV21" s="47">
        <f>IF(BU21=1,0,(IF(0=((COUNTIF(※技術職員有資格者名簿!C21:T21,223) )),0,1)))</f>
        <v>0</v>
      </c>
      <c r="BW21" s="47">
        <f>IF(BU21+BV21=1,0,(IF(0=((COUNTIF(※技術職員有資格者名簿!C21:T21,197)+COUNTIF(※技術職員有資格者名簿!C21:T21,297)++COUNTIF(※技術職員有資格者名簿!C21:T21,"64-18")+COUNTIF(※技術職員有資格者名簿!C21:T21,"001-18")+COUNTIF(※技術職員有資格者名簿!C21:T21,"002-18"))),0,1)))</f>
        <v>0</v>
      </c>
      <c r="BX21" s="47">
        <f>IF(COUNTIF(※技術職員有資格者名簿!C21:T21,120)+COUNTIF(※技術職員有資格者名簿!C21:T21,137)&gt;=1,1,0)</f>
        <v>0</v>
      </c>
      <c r="BY21" s="47">
        <f>IF(BX21=1,0,(IF(0=((COUNTIF(※技術職員有資格者名簿!C21:T21,223)+COUNTIF(※技術職員有資格者名簿!C21:T21,238) )),0,1)))</f>
        <v>0</v>
      </c>
      <c r="BZ21" s="47">
        <f>IF(BX21+BY21=1,0,(IF(0=((COUNTIF(※技術職員有資格者名簿!C21:T21,192)+COUNTIF(※技術職員有資格者名簿!C21:T21,292)+COUNTIF(※技術職員有資格者名簿!C21:T21,193)++COUNTIF(※技術職員有資格者名簿!C21:T21,293)+COUNTIF(※技術職員有資格者名簿!C21:T21,"64-19")+COUNTIF(※技術職員有資格者名簿!C21:T21,"001-19")+COUNTIF(※技術職員有資格者名簿!C21:T21,"002-19"))),0,1)))</f>
        <v>0</v>
      </c>
      <c r="CA21" s="47">
        <v>0</v>
      </c>
      <c r="CB21" s="47">
        <v>0</v>
      </c>
      <c r="CC21" s="47">
        <f>IF(CA21+CB21=1,0,(IF(0=((COUNTIF(※技術職員有資格者名簿!C21:T21,145)+COUNTIF(※技術職員有資格者名簿!C21:T21,146)+COUNTIF(※技術職員有資格者名簿!C21:T21,"001-20")+COUNTIF(※技術職員有資格者名簿!C21:T21,"002-20"))),0,1)))</f>
        <v>0</v>
      </c>
      <c r="CD21" s="47">
        <f>IF(COUNTIF(※技術職員有資格者名簿!C21:T21,120)&gt;=1,1,0)</f>
        <v>0</v>
      </c>
      <c r="CE21" s="47">
        <f>IF(CD21=1,0,(IF(0=((COUNTIF(※技術職員有資格者名簿!C21:T21,223) )),0,1)))</f>
        <v>0</v>
      </c>
      <c r="CF21" s="47">
        <f>IF(CD21+CE21=1,0,(IF(0=((COUNTIF(※技術職員有資格者名簿!C21:T21,194)+COUNTIF(※技術職員有資格者名簿!C21:T21,294)+COUNTIF(※技術職員有資格者名簿!C21:T21,"64-21")+COUNTIF(※技術職員有資格者名簿!C21:T21,"001-21")+COUNTIF(※技術職員有資格者名簿!C21:T21,"002-21"))),0,1)))</f>
        <v>0</v>
      </c>
      <c r="CG21" s="47">
        <f>IF(COUNTIF(※技術職員有資格者名簿!C21:T21,131)&gt;=1,1,0)</f>
        <v>0</v>
      </c>
      <c r="CH21" s="47">
        <f>IF(CG21=1,0,(IF(0=((COUNTIF(※技術職員有資格者名簿!C21:T21,232) )),0,1)))</f>
        <v>0</v>
      </c>
      <c r="CI21" s="47">
        <f>IF(CG21+CH21=1,0,(IF(0=((COUNTIF(※技術職員有資格者名簿!C21:T21,144)+COUNTIF(※技術職員有資格者名簿!C21:T21,259)+COUNTIF(※技術職員有資格者名簿!C21:T21,260)+COUNTIF(※技術職員有資格者名簿!C21:T21,261)+COUNTIF(※技術職員有資格者名簿!C21:T21,"64-22")+COUNTIF(※技術職員有資格者名簿!C21:T21,"001-22")+COUNTIF(※技術職員有資格者名簿!C21:T21,"002-22"))),0,1)))</f>
        <v>0</v>
      </c>
      <c r="CJ21" s="47">
        <f>IF(COUNTIF(※技術職員有資格者名簿!C21:T21,133)&gt;=1,1,0)</f>
        <v>0</v>
      </c>
      <c r="CK21" s="47">
        <f>IF(CJ21=1,0,(IF(0=((COUNTIF(※技術職員有資格者名簿!C21:T21,234))),0,1)))</f>
        <v>0</v>
      </c>
      <c r="CL21" s="47">
        <f>IF(CJ21+CK21=1,0,(IF(0=((COUNTIF(※技術職員有資格者名簿!C21:T21,141)+COUNTIF(※技術職員有資格者名簿!C21:T21,142)+COUNTIF(※技術職員有資格者名簿!C21:T21,150)+COUNTIF(※技術職員有資格者名簿!C21:T21,151)+COUNTIF(※技術職員有資格者名簿!C21:T21,196)+COUNTIF(※技術職員有資格者名簿!C21:T21,296)+COUNTIF(※技術職員有資格者名簿!C21:T21,"64-23")+COUNTIF(※技術職員有資格者名簿!C21:T21,"001-23")+COUNTIF(※技術職員有資格者名簿!C21:T21,"002-23"))),0,1)))</f>
        <v>0</v>
      </c>
      <c r="CM21" s="47">
        <v>0</v>
      </c>
      <c r="CN21" s="47">
        <v>0</v>
      </c>
      <c r="CO21" s="47">
        <f>IF(CM21+CN21=1,0,(IF(0=((COUNTIF(※技術職員有資格者名簿!C21:T21,148)+COUNTIF(※技術職員有資格者名簿!C21:T21,198)+COUNTIF(※技術職員有資格者名簿!C21:T21,298)+COUNTIF(※技術職員有資格者名簿!C21:T21,61)+COUNTIF(※技術職員有資格者名簿!C21:T21,"001-24")+COUNTIF(※技術職員有資格者名簿!C21:T21,"002-24"))),0,1)))</f>
        <v>0</v>
      </c>
      <c r="CP21" s="47">
        <f>IF(COUNTIF(※技術職員有資格者名簿!C21:T21,120)&gt;=1,1,0)</f>
        <v>0</v>
      </c>
      <c r="CQ21" s="47">
        <f>IF(CP21=1,0,(IF(0=((COUNTIF(※技術職員有資格者名簿!C21:T21,223) )),0,1)))</f>
        <v>0</v>
      </c>
      <c r="CR21" s="47">
        <f>IF(CP21+CQ21=1,0,(IF(0=((COUNTIF(※技術職員有資格者名簿!C21:T21,195)+COUNTIF(※技術職員有資格者名簿!C21:T21,295)+COUNTIF(※技術職員有資格者名簿!C21:T21,"64-25")+COUNTIF(※技術職員有資格者名簿!C21:T21,"001-25")+COUNTIF(※技術職員有資格者名簿!C21:T21,"002-25"))),0,1)))</f>
        <v>0</v>
      </c>
      <c r="CS21" s="47">
        <f>IF(COUNTIF(※技術職員有資格者名簿!C21:T21,113)&gt;=1,1,0)</f>
        <v>0</v>
      </c>
      <c r="CT21" s="47">
        <f>IF(CS21=1,0,(IF(0=((COUNTIF(※技術職員有資格者名簿!C21:T21,214) )),0,1)))</f>
        <v>0</v>
      </c>
      <c r="CU21" s="47">
        <f>IF(CS21+CT21=1,0,(IF(0=((COUNTIF(※技術職員有資格者名簿!C21:T21,147)+COUNTIF(※技術職員有資格者名簿!C21:T21,148)+COUNTIF(※技術職員有資格者名簿!C21:T21,153)+COUNTIF(※技術職員有資格者名簿!C21:T21,154)+COUNTIF(※技術職員有資格者名簿!C21:T21,"001-26")+COUNTIF(※技術職員有資格者名簿!C21:T21,"002-26"))),0,1)))</f>
        <v>0</v>
      </c>
      <c r="CV21" s="47">
        <v>0</v>
      </c>
      <c r="CW21" s="47">
        <v>0</v>
      </c>
      <c r="CX21" s="47">
        <f>IF(COUNTIF(※技術職員有資格者名簿!C21:T21,168)+COUNTIF(※技術職員有資格者名簿!C21:T21,169)+COUNTIF(※技術職員有資格者名簿!C21:T21,"64-27")+COUNTIF(※技術職員有資格者名簿!C21:T21,"001-27")+COUNTIF(※技術職員有資格者名簿!C21:T21,"002-27")&gt;=1,1,0)</f>
        <v>0</v>
      </c>
      <c r="CY21" s="47">
        <v>0</v>
      </c>
      <c r="CZ21" s="47">
        <v>0</v>
      </c>
      <c r="DA21" s="47">
        <f>IF(COUNTIF(※技術職員有資格者名簿!C21:T21,154)+COUNTIF(※技術職員有資格者名簿!C21:T21,"001-28")+COUNTIF(※技術職員有資格者名簿!C21:T21,"002-28")&gt;=1,1,0)</f>
        <v>0</v>
      </c>
      <c r="DB21" s="47">
        <f>IF(COUNTIF(※技術職員有資格者名簿!C21:T21,113)+COUNTIF(※技術職員有資格者名簿!C21:T21,120)&gt;=1,1,0)</f>
        <v>0</v>
      </c>
      <c r="DC21" s="47">
        <f>IF(DB21=1,0,(IF(0=((COUNTIF(※技術職員有資格者名簿!C21:T21,214)+COUNTIF(※技術職員有資格者名簿!C21:T21,221)+COUNTIF(※技術職員有資格者名簿!C21:T21,222))),0,1)))</f>
        <v>0</v>
      </c>
      <c r="DD21" s="47">
        <f>IF(DB21+DC21=1,0,(IF(0=((COUNTIF(※技術職員有資格者名簿!C21:T21,141)+COUNTIF(※技術職員有資格者名簿!C21:T21,142)+COUNTIF(※技術職員有資格者名簿!C21:T21,157)++COUNTIF(※技術職員有資格者名簿!C21:T21,257)+COUNTIF(※技術職員有資格者名簿!C21:T21,60)+COUNTIF(※技術職員有資格者名簿!C21:T21,"001-29")+COUNTIF(※技術職員有資格者名簿!C21:T21,"002-29"))),0,1)))</f>
        <v>0</v>
      </c>
    </row>
    <row r="22" spans="1:108" ht="48" customHeight="1">
      <c r="A22" s="126">
        <v>12</v>
      </c>
      <c r="B22" s="174"/>
      <c r="C22" s="158"/>
      <c r="D22" s="159" t="str">
        <f>IFERROR(VLOOKUP($C22,建設工事資格区分コード表!$A:$F,4,FALSE)&amp;"","")</f>
        <v/>
      </c>
      <c r="E22" s="160" t="str">
        <f>IFERROR(VLOOKUP($C22,建設工事資格区分コード表!$A:$F,6,FALSE),"")</f>
        <v/>
      </c>
      <c r="F22" s="158"/>
      <c r="G22" s="159" t="str">
        <f>IFERROR(VLOOKUP($F22,建設工事資格区分コード表!$A:$F,4,FALSE)&amp;"","")</f>
        <v/>
      </c>
      <c r="H22" s="160" t="str">
        <f>IFERROR(VLOOKUP($F22,建設工事資格区分コード表!$A:$F,6,FALSE),"")</f>
        <v/>
      </c>
      <c r="I22" s="158"/>
      <c r="J22" s="159" t="str">
        <f>IFERROR(VLOOKUP($I22,建設工事資格区分コード表!$A:$F,4,FALSE)&amp;"","")</f>
        <v/>
      </c>
      <c r="K22" s="160" t="str">
        <f>IFERROR(VLOOKUP($I22,建設工事資格区分コード表!$A:$F,6,FALSE),"")</f>
        <v/>
      </c>
      <c r="L22" s="158"/>
      <c r="M22" s="159" t="str">
        <f>IFERROR(VLOOKUP($L22,建設工事資格区分コード表!$A:$F,4,FALSE)&amp;"","")</f>
        <v/>
      </c>
      <c r="N22" s="160" t="str">
        <f>IFERROR(VLOOKUP($L22,建設工事資格区分コード表!$A:$F,6,FALSE),"")</f>
        <v/>
      </c>
      <c r="O22" s="158"/>
      <c r="P22" s="159" t="str">
        <f>IFERROR(VLOOKUP($O22,建設工事資格区分コード表!$A:$F,4,FALSE)&amp;"","")</f>
        <v/>
      </c>
      <c r="Q22" s="160" t="str">
        <f>IFERROR(VLOOKUP($O22,建設工事資格区分コード表!$A:$F,6,FALSE),"")</f>
        <v/>
      </c>
      <c r="R22" s="158"/>
      <c r="S22" s="159" t="str">
        <f>IFERROR(VLOOKUP($R22,建設工事資格区分コード表!$A:$F,4,FALSE)&amp;"","")</f>
        <v/>
      </c>
      <c r="T22" s="161" t="str">
        <f>IFERROR(VLOOKUP($R22,建設工事資格区分コード表!$A:$F,6,FALSE),"")</f>
        <v/>
      </c>
      <c r="V22" s="47">
        <f>IF(COUNTIF(※技術職員有資格者名簿!C22:T22,111)+COUNTIF(※技術職員有資格者名簿!C22:T22,113)&gt;=1,1,0)</f>
        <v>0</v>
      </c>
      <c r="W22" s="47">
        <f>IF(V22=1,0,(IF(0=((COUNTIF(※技術職員有資格者名簿!$C22:$T22,212)+COUNTIF(※技術職員有資格者名簿!$C22:$T22,214))),0,1)))</f>
        <v>0</v>
      </c>
      <c r="X22" s="73">
        <f>IF(V22+W22=1,0,(IF(0=((COUNTIF(※技術職員有資格者名簿!C22:T22,141)+COUNTIF(※技術職員有資格者名簿!C22:T22,142)+COUNTIF(※技術職員有資格者名簿!C22:T22,143)++COUNTIF(※技術職員有資格者名簿!C22:T22,149)+COUNTIF(※技術職員有資格者名簿!C22:T22,151)+COUNTIF(※技術職員有資格者名簿!C22:T22,"001-1")+COUNTIF(※技術職員有資格者名簿!C22:T22,"002-1"))),0,1)))</f>
        <v>0</v>
      </c>
      <c r="Y22" s="47">
        <f>IF(COUNTIF(※技術職員有資格者名簿!C22:T22,120)+COUNTIF(※技術職員有資格者名簿!C22:T22,137)&gt;=1,1,0)</f>
        <v>0</v>
      </c>
      <c r="Z22" s="47">
        <f>IF(Y22=1,0,(IF(0=((COUNTIF(※技術職員有資格者名簿!$C22:$T22,221)+COUNTIF(※技術職員有資格者名簿!$C22:$T22,238))),0,1)))</f>
        <v>0</v>
      </c>
      <c r="AA22" s="73">
        <f>IF(Y22+Z22=1,0,(IF(0=((COUNTIF(※技術職員有資格者名簿!F22:W22,"001-2")+COUNTIF(※技術職員有資格者名簿!F22:W22,"002-2"))),0,1)))</f>
        <v>0</v>
      </c>
      <c r="AB22" s="47">
        <f>IF(COUNTIF(※技術職員有資格者名簿!C22:T22,120)+COUNTIF(※技術職員有資格者名簿!C22:T22,137)&gt;=1,1,0)</f>
        <v>0</v>
      </c>
      <c r="AC22" s="47">
        <f>IF(AB22=1,0,(IF(0=((COUNTIF(※技術職員有資格者名簿!C22:T22,222)+COUNTIF(※技術職員有資格者名簿!C22:T22,223)+COUNTIF(※技術職員有資格者名簿!C22:T22,238)+COUNTIF(※技術職員有資格者名簿!C22:T22,239) )),0,1)))</f>
        <v>0</v>
      </c>
      <c r="AD22" s="73">
        <f>IF(AB22+AC22=1,0,(IF(0=(COUNTIF(※技術職員有資格者名簿!C22:T22,171)+COUNTIF(※技術職員有資格者名簿!C22:T22,271)+COUNTIF(※技術職員有資格者名簿!C22:T22,164)++COUNTIF(※技術職員有資格者名簿!C22:T22,264)+COUNTIF(※技術職員有資格者名簿!C22:T22,"64-3" )+COUNTIF(※技術職員有資格者名簿!C22:T22,"001-3")+COUNTIF(※技術職員有資格者名簿!C22:T22,"002-3")),0,1)))</f>
        <v>0</v>
      </c>
      <c r="AE22" s="47">
        <f>IF(COUNTIF(※技術職員有資格者名簿!C22:T22,120)&gt;=1,1,0)</f>
        <v>0</v>
      </c>
      <c r="AF22" s="47">
        <f>IF(AE22=1,0,(IF(0=((COUNTIF(※技術職員有資格者名簿!C22:T22,223) )),0,1)))</f>
        <v>0</v>
      </c>
      <c r="AG22" s="73">
        <f>IF(AE22+AF22=1,0,(IF(0=((COUNTIF(※技術職員有資格者名簿!C22:T22,172)+COUNTIF(※技術職員有資格者名簿!C22:T22,272)+COUNTIF(※技術職員有資格者名簿!C22:T22,"64-4")+COUNTIF(※技術職員有資格者名簿!C22:T22,"001-4")+COUNTIF(※技術職員有資格者名簿!C22:T22,"002-4"))),0,1)))</f>
        <v>0</v>
      </c>
      <c r="AH22" s="47">
        <f>IF(COUNTIF(※技術職員有資格者名簿!C22:T22,111)+COUNTIF(※技術職員有資格者名簿!C22:T22,113)+COUNTIF(※技術職員有資格者名簿!C22:T22,120)&gt;=1,1,0)</f>
        <v>0</v>
      </c>
      <c r="AI22" s="47">
        <f>IF(AH22=1,0,(IF(0=((COUNTIF(※技術職員有資格者名簿!C22:T22,212)+COUNTIF(※技術職員有資格者名簿!C22:T22,214)+COUNTIF(※技術職員有資格者名簿!C22:T22,216)+COUNTIF(※技術職員有資格者名簿!C22:T22,222))),0,1)))</f>
        <v>0</v>
      </c>
      <c r="AJ22" s="47">
        <f>IF(AH22+AI22=1,0,(IF(0=((COUNTIF(※技術職員有資格者名簿!C22:T22,141)+COUNTIF(※技術職員有資格者名簿!C22:T22,142)+COUNTIF(※技術職員有資格者名簿!C22:T22,143)+COUNTIF(※技術職員有資格者名簿!C22:T22,149)+COUNTIF(※技術職員有資格者名簿!C22:T22,151)+COUNTIF(※技術職員有資格者名簿!C22:T22,164)+COUNTIF(※技術職員有資格者名簿!C22:T22,264)+COUNTIF(※技術職員有資格者名簿!C22:T22,157)+COUNTIF(※技術職員有資格者名簿!C22:T22,257)+COUNTIF(※技術職員有資格者名簿!C22:T22,173)+COUNTIF(※技術職員有資格者名簿!C22:T22,273)+COUNTIF(※技術職員有資格者名簿!C22:T22,166)+COUNTIF(※技術職員有資格者名簿!C22:T22,266)+COUNTIF(※技術職員有資格者名簿!C22:T22,61)+COUNTIF(※技術職員有資格者名簿!C22:T22,40)+COUNTIF(※技術職員有資格者名簿!C22:T22,"64-5")+COUNTIF(※技術職員有資格者名簿!C22:T22,"001-5")+COUNTIF(※技術職員有資格者名簿!C22:T22,"002-5") )),0,1)))</f>
        <v>0</v>
      </c>
      <c r="AK22" s="47">
        <f>IF(COUNTIF(※技術職員有資格者名簿!C22:T22,113)+COUNTIF(※技術職員有資格者名簿!C22:T22,120)&gt;=1,1,0)</f>
        <v>0</v>
      </c>
      <c r="AL22" s="47">
        <f>IF(AK22=1,0,(IF(0=((COUNTIF(※技術職員有資格者名簿!C22:T22,214)+COUNTIF(※技術職員有資格者名簿!C22:T22,223))),0,1)))</f>
        <v>0</v>
      </c>
      <c r="AM22" s="47">
        <f>IF(AK22+AL22=1,0,(IF(0=((COUNTIF(※技術職員有資格者名簿!C22:T22,179)+COUNTIF(※技術職員有資格者名簿!C22:T22,279)+COUNTIF(※技術職員有資格者名簿!C22:T22,180)++COUNTIF(※技術職員有資格者名簿!C22:T22,280)+COUNTIF(※技術職員有資格者名簿!C22:T22,"64-6")+COUNTIF(※技術職員有資格者名簿!C22:T22,"001-6")+COUNTIF(※技術職員有資格者名簿!C22:T22,"002-6"))),0,1)))</f>
        <v>0</v>
      </c>
      <c r="AN22" s="47">
        <f>IF(COUNTIF(※技術職員有資格者名簿!C22:T22,120)+COUNTIF(※技術職員有資格者名簿!C22:T22,137)&gt;=1,1,0)</f>
        <v>0</v>
      </c>
      <c r="AO22" s="47">
        <f>IF(AN22=1,0,(IF(0=((COUNTIF(※技術職員有資格者名簿!C22:T22,223)+COUNTIF(※技術職員有資格者名簿!C22:T22,238) )),0,1)))</f>
        <v>0</v>
      </c>
      <c r="AP22" s="47">
        <f>IF(AN22+AO22=1,0,(IF(0=((COUNTIF(※技術職員有資格者名簿!C22:T22,170)+COUNTIF(※技術職員有資格者名簿!C22:T22,270)+COUNTIF(※技術職員有資格者名簿!C22:T22,184)++COUNTIF(※技術職員有資格者名簿!C22:T22,284)+COUNTIF(※技術職員有資格者名簿!C22:T22,186)+COUNTIF(※技術職員有資格者名簿!C22:T22,286)+COUNTIF(※技術職員有資格者名簿!C22:T22,"64-7")+COUNTIF(※技術職員有資格者名簿!C22:T22,"001-7")+COUNTIF(※技術職員有資格者名簿!C22:T22,"002-7"))),0,1)))</f>
        <v>0</v>
      </c>
      <c r="AQ22" s="47">
        <f>IF(COUNTIF(※技術職員有資格者名簿!C22:T22,127)&gt;=1,1,0)</f>
        <v>0</v>
      </c>
      <c r="AR22" s="47">
        <f>IF(AQ22=1,0,(IF(0=((COUNTIF(※技術職員有資格者名簿!C22:T22,228)+COUNTIF(※技術職員有資格者名簿!C22:T22,155) )),0,1)))</f>
        <v>0</v>
      </c>
      <c r="AS22" s="47">
        <f>IF(AQ22+AR22=1,0,(IF(0=((COUNTIF(※技術職員有資格者名簿!C22:T22,141)+COUNTIF(※技術職員有資格者名簿!C22:T22,142)+COUNTIF(※技術職員有資格者名簿!C22:T22,144)++COUNTIF(※技術職員有資格者名簿!C22:T22,256)+COUNTIF(※技術職員有資格者名簿!C22:T22,258)+COUNTIF(※技術職員有資格者名簿!C22:T22,62)+COUNTIF(※技術職員有資格者名簿!C22:T22,63)+COUNTIF(※技術職員有資格者名簿!C22:T22,"64-8")+COUNTIF(※技術職員有資格者名簿!C22:T22,"001-8")+COUNTIF(※技術職員有資格者名簿!C22:T22,"002-8"))),0,1)))</f>
        <v>0</v>
      </c>
      <c r="AT22" s="47">
        <f>IF(COUNTIF(※技術職員有資格者名簿!C22:T22,129)&gt;=1,1,0)</f>
        <v>0</v>
      </c>
      <c r="AU22" s="47">
        <f>IF(AT22=1,0,(IF(0=((COUNTIF(※技術職員有資格者名簿!C22:T22,230) )),0,1)))</f>
        <v>0</v>
      </c>
      <c r="AV22" s="47">
        <f>IF(AT22+AU22=1,0,(IF(0=((COUNTIF(※技術職員有資格者名簿!C22:T22,146)+COUNTIF(※技術職員有資格者名簿!C22:T22,147)+COUNTIF(※技術職員有資格者名簿!C22:T22,148)+COUNTIF(※技術職員有資格者名簿!C22:T22,152)+COUNTIF(※技術職員有資格者名簿!C22:T22,153)+COUNTIF(※技術職員有資格者名簿!C22:T22,154)+COUNTIF(※技術職員有資格者名簿!C22:T22,265)+COUNTIF(※技術職員有資格者名簿!C22:T22,174)+COUNTIF(※技術職員有資格者名簿!C22:T22,274)+COUNTIF(※技術職員有資格者名簿!C22:T22,175)+COUNTIF(※技術職員有資格者名簿!C22:T22,275)+COUNTIF(※技術職員有資格者名簿!C22:T22,176)+COUNTIF(※技術職員有資格者名簿!C22:T22,276)+COUNTIF(※技術職員有資格者名簿!C22:T22,170)+COUNTIF(※技術職員有資格者名簿!C22:T22,270)+COUNTIF(※技術職員有資格者名簿!C22:T22,62)+COUNTIF(※技術職員有資格者名簿!C22:T22,63)+COUNTIF(※技術職員有資格者名簿!C22:T22,"64-9")+COUNTIF(※技術職員有資格者名簿!C22:T22,"001-9")+COUNTIF(※技術職員有資格者名簿!C22:T22,"002-9"))),0,1)))</f>
        <v>0</v>
      </c>
      <c r="AW22" s="47">
        <f>IF(COUNTIF(※技術職員有資格者名簿!C22:T22,120)+COUNTIF(※技術職員有資格者名簿!C22:T22,137)&gt;=1,1,0)</f>
        <v>0</v>
      </c>
      <c r="AX22" s="47">
        <f>IF(AW22=1,0,(IF(0=((COUNTIF(※技術職員有資格者名簿!C22:T22,222)+COUNTIF(※技術職員有資格者名簿!C22:T22,223)+COUNTIF(※技術職員有資格者名簿!C22:T22,238))),0,1)))</f>
        <v>0</v>
      </c>
      <c r="AY22" s="47">
        <f>IF(AW22+AX22=1,0,(IF(0=((COUNTIF(※技術職員有資格者名簿!C22:T22,177)+COUNTIF(※技術職員有資格者名簿!C22:T22,277)+COUNTIF(※技術職員有資格者名簿!C22:T22,178)++COUNTIF(※技術職員有資格者名簿!C22:T22,278)+COUNTIF(※技術職員有資格者名簿!C22:T22,179)+COUNTIF(※技術職員有資格者名簿!C22:T22,279)+COUNTIF(※技術職員有資格者名簿!C22:T22,"64-10")+COUNTIF(※技術職員有資格者名簿!C22:T22,"001-10")+COUNTIF(※技術職員有資格者名簿!C22:T22,"002-10"))),0,1)))</f>
        <v>0</v>
      </c>
      <c r="AZ22" s="47">
        <f>IF(COUNTIF(※技術職員有資格者名簿!C22:T22,113)+COUNTIF(※技術職員有資格者名簿!C22:T22,120)+COUNTIF(※技術職員有資格者名簿!C22:T22,137)&gt;=1,1,0)</f>
        <v>0</v>
      </c>
      <c r="BA22" s="47">
        <f>IF(AZ22=1,0,(IF(0=((COUNTIF(※技術職員有資格者名簿!C22:T22,214)+COUNTIF(※技術職員有資格者名簿!C22:T22,222))),0,1)))</f>
        <v>0</v>
      </c>
      <c r="BB22" s="47">
        <f>IF(AZ22+BA22=1,0,(IF(0=((COUNTIF(※技術職員有資格者名簿!C22:T22,142)+COUNTIF(※技術職員有資格者名簿!C22:T22,181)+COUNTIF(※技術職員有資格者名簿!C22:T22,281)++COUNTIF(※技術職員有資格者名簿!C22:T22,"64-11")+COUNTIF(※技術職員有資格者名簿!C22:T22,"001-11")+COUNTIF(※技術職員有資格者名簿!C22:T22,"002-11"))),0,1)))</f>
        <v>0</v>
      </c>
      <c r="BC22" s="47">
        <f>IF(COUNTIF(※技術職員有資格者名簿!C22:T22,120)&gt;=1,1,0)</f>
        <v>0</v>
      </c>
      <c r="BD22" s="47">
        <f>IF(BC22=1,0,(IF(0=((COUNTIF(※技術職員有資格者名簿!C22:T22,222))),0,1)))</f>
        <v>0</v>
      </c>
      <c r="BE22" s="47">
        <f>IF(BC22+BD22=1,0,(IF(0=((COUNTIF(※技術職員有資格者名簿!C22:T22,182)+COUNTIF(※技術職員有資格者名簿!C22:T22,282)++COUNTIF(※技術職員有資格者名簿!C22:T22,"64-12")+COUNTIF(※技術職員有資格者名簿!C22:T22,"001-12")+COUNTIF(※技術職員有資格者名簿!C22:T22,"002-12"))),0,1)))</f>
        <v>0</v>
      </c>
      <c r="BF22" s="47">
        <f>IF(COUNTIF(※技術職員有資格者名簿!C22:T22,111)+COUNTIF(※技術職員有資格者名簿!C22:T22,113)&gt;=1,1,0)</f>
        <v>0</v>
      </c>
      <c r="BG22" s="47">
        <f>IF(BF22=1,0,(IF(0=((COUNTIF(※技術職員有資格者名簿!C22:T22,212)+COUNTIF(※技術職員有資格者名簿!C22:T22,214))),0,1)))</f>
        <v>0</v>
      </c>
      <c r="BH22" s="47">
        <f>IF(BF22+BG22=1,0,(IF(0=((COUNTIF(※技術職員有資格者名簿!C22:T22,141)+COUNTIF(※技術職員有資格者名簿!C22:T22,142)++COUNTIF(※技術職員有資格者名簿!C22:T22,"64-13")+COUNTIF(※技術職員有資格者名簿!C22:T22,"001-13")+COUNTIF(※技術職員有資格者名簿!C22:T22,"002-13"))),0,1)))</f>
        <v>0</v>
      </c>
      <c r="BI22" s="47">
        <f>IF(COUNTIF(※技術職員有資格者名簿!C22:T22,113)&gt;=1,1,0)</f>
        <v>0</v>
      </c>
      <c r="BJ22" s="47">
        <f>IF(BI22=1,0,(IF(0=((COUNTIF(※技術職員有資格者名簿!C22:T22,214))),0,1)))</f>
        <v>0</v>
      </c>
      <c r="BK22" s="47">
        <f>IF(BI22+BJ22=1,0,(IF(0=((COUNTIF(※技術職員有資格者名簿!C22:T22,141)+COUNTIF(※技術職員有資格者名簿!C22:T22,142)+COUNTIF(※技術職員有資格者名簿!C22:T22,149)+COUNTIF(※技術職員有資格者名簿!C22:T22,"64-14")+COUNTIF(※技術職員有資格者名簿!C22:T22,"001-14")+COUNTIF(※技術職員有資格者名簿!C22:T22,"002-14"))),0,1)))</f>
        <v>0</v>
      </c>
      <c r="BL22" s="47">
        <f>IF(COUNTIF(※技術職員有資格者名簿!C22:T22,120)&gt;=1,1,0)</f>
        <v>0</v>
      </c>
      <c r="BM22" s="47">
        <f>IF(BL22=1,0,(IF(0=((COUNTIF(※技術職員有資格者名簿!C22:T22,223) )),0,1)))</f>
        <v>0</v>
      </c>
      <c r="BN22" s="47">
        <f>IF(BL22+BM22=1,0,(IF(0=((COUNTIF(※技術職員有資格者名簿!C22:T22,170)+COUNTIF(※技術職員有資格者名簿!C22:T22,270)+COUNTIF(※技術職員有資格者名簿!C22:T22,183)+COUNTIF(※技術職員有資格者名簿!C22:T22,283)+COUNTIF(※技術職員有資格者名簿!C22:T22,184)+COUNTIF(※技術職員有資格者名簿!C22:T22,284)+COUNTIF(※技術職員有資格者名簿!C22:T22,185)+COUNTIF(※技術職員有資格者名簿!C22:T22,285)+COUNTIF(※技術職員有資格者名簿!C22:T22,"64-15")+COUNTIF(※技術職員有資格者名簿!C22:T22,"001-15")+COUNTIF(※技術職員有資格者名簿!C22:T22,"002-15"))),0,1)))</f>
        <v>0</v>
      </c>
      <c r="BO22" s="47">
        <f>IF(COUNTIF(※技術職員有資格者名簿!C22:T22,120)&gt;=1,1,0)</f>
        <v>0</v>
      </c>
      <c r="BP22" s="47">
        <f>IF(BO22=1,0,(IF(0=((COUNTIF(※技術職員有資格者名簿!C22:T22,223) )),0,1)))</f>
        <v>0</v>
      </c>
      <c r="BQ22" s="47">
        <f>IF(BO22+BP22=1,0,(IF(0=((COUNTIF(※技術職員有資格者名簿!C22:T22,187)+COUNTIF(※技術職員有資格者名簿!C22:T22,287)++COUNTIF(※技術職員有資格者名簿!C22:T22,"64-16")+COUNTIF(※技術職員有資格者名簿!C22:T22,"001-16")+COUNTIF(※技術職員有資格者名簿!C22:T22,"002-16"))),0,1)))</f>
        <v>0</v>
      </c>
      <c r="BR22" s="47">
        <f>IF(COUNTIF(※技術職員有資格者名簿!C22:T22,113)+COUNTIF(※技術職員有資格者名簿!C22:T22,120)&gt;=1,1,0)</f>
        <v>0</v>
      </c>
      <c r="BS22" s="47">
        <f>IF(BR22=1,0,(IF(0=((COUNTIF(※技術職員有資格者名簿!C22:T22,215)+COUNTIF(※技術職員有資格者名簿!C22:T22,223))),0,1)))</f>
        <v>0</v>
      </c>
      <c r="BT22" s="47">
        <f>IF(BR22+BS22=1,0,(IF(0=((COUNTIF(※技術職員有資格者名簿!C22:T22,188)+COUNTIF(※技術職員有資格者名簿!C22:T22,288)+COUNTIF(※技術職員有資格者名簿!C22:T22,189)++COUNTIF(※技術職員有資格者名簿!C22:T22,289)+COUNTIF(※技術職員有資格者名簿!C22:T22,190)+COUNTIF(※技術職員有資格者名簿!C22:T22,290)+COUNTIF(※技術職員有資格者名簿!C22:T22,191)+COUNTIF(※技術職員有資格者名簿!C22:T22,291)+COUNTIF(※技術職員有資格者名簿!C22:T22,167)+COUNTIF(※技術職員有資格者名簿!C22:T22,"64-17")+COUNTIF(※技術職員有資格者名簿!C22:T22,"001-17")+COUNTIF(※技術職員有資格者名簿!C22:T22,"002-17"))),0,1)))</f>
        <v>0</v>
      </c>
      <c r="BU22" s="47">
        <f>IF(COUNTIF(※技術職員有資格者名簿!C22:T22,120)&gt;=1,1,0)</f>
        <v>0</v>
      </c>
      <c r="BV22" s="47">
        <f>IF(BU22=1,0,(IF(0=((COUNTIF(※技術職員有資格者名簿!C22:T22,223) )),0,1)))</f>
        <v>0</v>
      </c>
      <c r="BW22" s="47">
        <f>IF(BU22+BV22=1,0,(IF(0=((COUNTIF(※技術職員有資格者名簿!C22:T22,197)+COUNTIF(※技術職員有資格者名簿!C22:T22,297)++COUNTIF(※技術職員有資格者名簿!C22:T22,"64-18")+COUNTIF(※技術職員有資格者名簿!C22:T22,"001-18")+COUNTIF(※技術職員有資格者名簿!C22:T22,"002-18"))),0,1)))</f>
        <v>0</v>
      </c>
      <c r="BX22" s="47">
        <f>IF(COUNTIF(※技術職員有資格者名簿!C22:T22,120)+COUNTIF(※技術職員有資格者名簿!C22:T22,137)&gt;=1,1,0)</f>
        <v>0</v>
      </c>
      <c r="BY22" s="47">
        <f>IF(BX22=1,0,(IF(0=((COUNTIF(※技術職員有資格者名簿!C22:T22,223)+COUNTIF(※技術職員有資格者名簿!C22:T22,238) )),0,1)))</f>
        <v>0</v>
      </c>
      <c r="BZ22" s="47">
        <f>IF(BX22+BY22=1,0,(IF(0=((COUNTIF(※技術職員有資格者名簿!C22:T22,192)+COUNTIF(※技術職員有資格者名簿!C22:T22,292)+COUNTIF(※技術職員有資格者名簿!C22:T22,193)++COUNTIF(※技術職員有資格者名簿!C22:T22,293)+COUNTIF(※技術職員有資格者名簿!C22:T22,"64-19")+COUNTIF(※技術職員有資格者名簿!C22:T22,"001-19")+COUNTIF(※技術職員有資格者名簿!C22:T22,"002-19"))),0,1)))</f>
        <v>0</v>
      </c>
      <c r="CA22" s="47">
        <v>0</v>
      </c>
      <c r="CB22" s="47">
        <v>0</v>
      </c>
      <c r="CC22" s="47">
        <f>IF(CA22+CB22=1,0,(IF(0=((COUNTIF(※技術職員有資格者名簿!C22:T22,145)+COUNTIF(※技術職員有資格者名簿!C22:T22,146)+COUNTIF(※技術職員有資格者名簿!C22:T22,"001-20")+COUNTIF(※技術職員有資格者名簿!C22:T22,"002-20"))),0,1)))</f>
        <v>0</v>
      </c>
      <c r="CD22" s="47">
        <f>IF(COUNTIF(※技術職員有資格者名簿!C22:T22,120)&gt;=1,1,0)</f>
        <v>0</v>
      </c>
      <c r="CE22" s="47">
        <f>IF(CD22=1,0,(IF(0=((COUNTIF(※技術職員有資格者名簿!C22:T22,223) )),0,1)))</f>
        <v>0</v>
      </c>
      <c r="CF22" s="47">
        <f>IF(CD22+CE22=1,0,(IF(0=((COUNTIF(※技術職員有資格者名簿!C22:T22,194)+COUNTIF(※技術職員有資格者名簿!C22:T22,294)+COUNTIF(※技術職員有資格者名簿!C22:T22,"64-21")+COUNTIF(※技術職員有資格者名簿!C22:T22,"001-21")+COUNTIF(※技術職員有資格者名簿!C22:T22,"002-21"))),0,1)))</f>
        <v>0</v>
      </c>
      <c r="CG22" s="47">
        <f>IF(COUNTIF(※技術職員有資格者名簿!C22:T22,131)&gt;=1,1,0)</f>
        <v>0</v>
      </c>
      <c r="CH22" s="47">
        <f>IF(CG22=1,0,(IF(0=((COUNTIF(※技術職員有資格者名簿!C22:T22,232) )),0,1)))</f>
        <v>0</v>
      </c>
      <c r="CI22" s="47">
        <f>IF(CG22+CH22=1,0,(IF(0=((COUNTIF(※技術職員有資格者名簿!C22:T22,144)+COUNTIF(※技術職員有資格者名簿!C22:T22,259)+COUNTIF(※技術職員有資格者名簿!C22:T22,260)+COUNTIF(※技術職員有資格者名簿!C22:T22,261)+COUNTIF(※技術職員有資格者名簿!C22:T22,"64-22")+COUNTIF(※技術職員有資格者名簿!C22:T22,"001-22")+COUNTIF(※技術職員有資格者名簿!C22:T22,"002-22"))),0,1)))</f>
        <v>0</v>
      </c>
      <c r="CJ22" s="47">
        <f>IF(COUNTIF(※技術職員有資格者名簿!C22:T22,133)&gt;=1,1,0)</f>
        <v>0</v>
      </c>
      <c r="CK22" s="47">
        <f>IF(CJ22=1,0,(IF(0=((COUNTIF(※技術職員有資格者名簿!C22:T22,234))),0,1)))</f>
        <v>0</v>
      </c>
      <c r="CL22" s="47">
        <f>IF(CJ22+CK22=1,0,(IF(0=((COUNTIF(※技術職員有資格者名簿!C22:T22,141)+COUNTIF(※技術職員有資格者名簿!C22:T22,142)+COUNTIF(※技術職員有資格者名簿!C22:T22,150)+COUNTIF(※技術職員有資格者名簿!C22:T22,151)+COUNTIF(※技術職員有資格者名簿!C22:T22,196)+COUNTIF(※技術職員有資格者名簿!C22:T22,296)+COUNTIF(※技術職員有資格者名簿!C22:T22,"64-23")+COUNTIF(※技術職員有資格者名簿!C22:T22,"001-23")+COUNTIF(※技術職員有資格者名簿!C22:T22,"002-23"))),0,1)))</f>
        <v>0</v>
      </c>
      <c r="CM22" s="47">
        <v>0</v>
      </c>
      <c r="CN22" s="47">
        <v>0</v>
      </c>
      <c r="CO22" s="47">
        <f>IF(CM22+CN22=1,0,(IF(0=((COUNTIF(※技術職員有資格者名簿!C22:T22,148)+COUNTIF(※技術職員有資格者名簿!C22:T22,198)+COUNTIF(※技術職員有資格者名簿!C22:T22,298)+COUNTIF(※技術職員有資格者名簿!C22:T22,61)+COUNTIF(※技術職員有資格者名簿!C22:T22,"001-24")+COUNTIF(※技術職員有資格者名簿!C22:T22,"002-24"))),0,1)))</f>
        <v>0</v>
      </c>
      <c r="CP22" s="47">
        <f>IF(COUNTIF(※技術職員有資格者名簿!C22:T22,120)&gt;=1,1,0)</f>
        <v>0</v>
      </c>
      <c r="CQ22" s="47">
        <f>IF(CP22=1,0,(IF(0=((COUNTIF(※技術職員有資格者名簿!C22:T22,223) )),0,1)))</f>
        <v>0</v>
      </c>
      <c r="CR22" s="47">
        <f>IF(CP22+CQ22=1,0,(IF(0=((COUNTIF(※技術職員有資格者名簿!C22:T22,195)+COUNTIF(※技術職員有資格者名簿!C22:T22,295)+COUNTIF(※技術職員有資格者名簿!C22:T22,"64-25")+COUNTIF(※技術職員有資格者名簿!C22:T22,"001-25")+COUNTIF(※技術職員有資格者名簿!C22:T22,"002-25"))),0,1)))</f>
        <v>0</v>
      </c>
      <c r="CS22" s="47">
        <f>IF(COUNTIF(※技術職員有資格者名簿!C22:T22,113)&gt;=1,1,0)</f>
        <v>0</v>
      </c>
      <c r="CT22" s="47">
        <f>IF(CS22=1,0,(IF(0=((COUNTIF(※技術職員有資格者名簿!C22:T22,214) )),0,1)))</f>
        <v>0</v>
      </c>
      <c r="CU22" s="47">
        <f>IF(CS22+CT22=1,0,(IF(0=((COUNTIF(※技術職員有資格者名簿!C22:T22,147)+COUNTIF(※技術職員有資格者名簿!C22:T22,148)+COUNTIF(※技術職員有資格者名簿!C22:T22,153)+COUNTIF(※技術職員有資格者名簿!C22:T22,154)+COUNTIF(※技術職員有資格者名簿!C22:T22,"001-26")+COUNTIF(※技術職員有資格者名簿!C22:T22,"002-26"))),0,1)))</f>
        <v>0</v>
      </c>
      <c r="CV22" s="47">
        <v>0</v>
      </c>
      <c r="CW22" s="47">
        <v>0</v>
      </c>
      <c r="CX22" s="47">
        <f>IF(COUNTIF(※技術職員有資格者名簿!C22:T22,168)+COUNTIF(※技術職員有資格者名簿!C22:T22,169)+COUNTIF(※技術職員有資格者名簿!C22:T22,"64-27")+COUNTIF(※技術職員有資格者名簿!C22:T22,"001-27")+COUNTIF(※技術職員有資格者名簿!C22:T22,"002-27")&gt;=1,1,0)</f>
        <v>0</v>
      </c>
      <c r="CY22" s="47">
        <v>0</v>
      </c>
      <c r="CZ22" s="47">
        <v>0</v>
      </c>
      <c r="DA22" s="47">
        <f>IF(COUNTIF(※技術職員有資格者名簿!C22:T22,154)+COUNTIF(※技術職員有資格者名簿!C22:T22,"001-28")+COUNTIF(※技術職員有資格者名簿!C22:T22,"002-28")&gt;=1,1,0)</f>
        <v>0</v>
      </c>
      <c r="DB22" s="47">
        <f>IF(COUNTIF(※技術職員有資格者名簿!C22:T22,113)+COUNTIF(※技術職員有資格者名簿!C22:T22,120)&gt;=1,1,0)</f>
        <v>0</v>
      </c>
      <c r="DC22" s="47">
        <f>IF(DB22=1,0,(IF(0=((COUNTIF(※技術職員有資格者名簿!C22:T22,214)+COUNTIF(※技術職員有資格者名簿!C22:T22,221)+COUNTIF(※技術職員有資格者名簿!C22:T22,222))),0,1)))</f>
        <v>0</v>
      </c>
      <c r="DD22" s="47">
        <f>IF(DB22+DC22=1,0,(IF(0=((COUNTIF(※技術職員有資格者名簿!C22:T22,141)+COUNTIF(※技術職員有資格者名簿!C22:T22,142)+COUNTIF(※技術職員有資格者名簿!C22:T22,157)++COUNTIF(※技術職員有資格者名簿!C22:T22,257)+COUNTIF(※技術職員有資格者名簿!C22:T22,60)+COUNTIF(※技術職員有資格者名簿!C22:T22,"001-29")+COUNTIF(※技術職員有資格者名簿!C22:T22,"002-29"))),0,1)))</f>
        <v>0</v>
      </c>
    </row>
    <row r="23" spans="1:108" ht="48" customHeight="1">
      <c r="A23" s="125">
        <v>13</v>
      </c>
      <c r="B23" s="174"/>
      <c r="C23" s="158"/>
      <c r="D23" s="159" t="str">
        <f>IFERROR(VLOOKUP($C23,建設工事資格区分コード表!$A:$F,4,FALSE)&amp;"","")</f>
        <v/>
      </c>
      <c r="E23" s="160" t="str">
        <f>IFERROR(VLOOKUP($C23,建設工事資格区分コード表!$A:$F,6,FALSE),"")</f>
        <v/>
      </c>
      <c r="F23" s="158"/>
      <c r="G23" s="159" t="str">
        <f>IFERROR(VLOOKUP($F23,建設工事資格区分コード表!$A:$F,4,FALSE)&amp;"","")</f>
        <v/>
      </c>
      <c r="H23" s="160" t="str">
        <f>IFERROR(VLOOKUP($F23,建設工事資格区分コード表!$A:$F,6,FALSE),"")</f>
        <v/>
      </c>
      <c r="I23" s="158"/>
      <c r="J23" s="159" t="str">
        <f>IFERROR(VLOOKUP($I23,建設工事資格区分コード表!$A:$F,4,FALSE)&amp;"","")</f>
        <v/>
      </c>
      <c r="K23" s="160" t="str">
        <f>IFERROR(VLOOKUP($I23,建設工事資格区分コード表!$A:$F,6,FALSE),"")</f>
        <v/>
      </c>
      <c r="L23" s="158"/>
      <c r="M23" s="159" t="str">
        <f>IFERROR(VLOOKUP($L23,建設工事資格区分コード表!$A:$F,4,FALSE)&amp;"","")</f>
        <v/>
      </c>
      <c r="N23" s="160" t="str">
        <f>IFERROR(VLOOKUP($L23,建設工事資格区分コード表!$A:$F,6,FALSE),"")</f>
        <v/>
      </c>
      <c r="O23" s="158"/>
      <c r="P23" s="159" t="str">
        <f>IFERROR(VLOOKUP($O23,建設工事資格区分コード表!$A:$F,4,FALSE)&amp;"","")</f>
        <v/>
      </c>
      <c r="Q23" s="160" t="str">
        <f>IFERROR(VLOOKUP($O23,建設工事資格区分コード表!$A:$F,6,FALSE),"")</f>
        <v/>
      </c>
      <c r="R23" s="158"/>
      <c r="S23" s="159" t="str">
        <f>IFERROR(VLOOKUP($R23,建設工事資格区分コード表!$A:$F,4,FALSE)&amp;"","")</f>
        <v/>
      </c>
      <c r="T23" s="161" t="str">
        <f>IFERROR(VLOOKUP($R23,建設工事資格区分コード表!$A:$F,6,FALSE),"")</f>
        <v/>
      </c>
      <c r="V23" s="47">
        <f>IF(COUNTIF(※技術職員有資格者名簿!C23:T23,111)+COUNTIF(※技術職員有資格者名簿!C23:T23,113)&gt;=1,1,0)</f>
        <v>0</v>
      </c>
      <c r="W23" s="47">
        <f>IF(V23=1,0,(IF(0=((COUNTIF(※技術職員有資格者名簿!$C23:$T23,212)+COUNTIF(※技術職員有資格者名簿!$C23:$T23,214))),0,1)))</f>
        <v>0</v>
      </c>
      <c r="X23" s="73">
        <f>IF(V23+W23=1,0,(IF(0=((COUNTIF(※技術職員有資格者名簿!C23:T23,141)+COUNTIF(※技術職員有資格者名簿!C23:T23,142)+COUNTIF(※技術職員有資格者名簿!C23:T23,143)++COUNTIF(※技術職員有資格者名簿!C23:T23,149)+COUNTIF(※技術職員有資格者名簿!C23:T23,151)+COUNTIF(※技術職員有資格者名簿!C23:T23,"001-1")+COUNTIF(※技術職員有資格者名簿!C23:T23,"002-1"))),0,1)))</f>
        <v>0</v>
      </c>
      <c r="Y23" s="47">
        <f>IF(COUNTIF(※技術職員有資格者名簿!C23:T23,120)+COUNTIF(※技術職員有資格者名簿!C23:T23,137)&gt;=1,1,0)</f>
        <v>0</v>
      </c>
      <c r="Z23" s="47">
        <f>IF(Y23=1,0,(IF(0=((COUNTIF(※技術職員有資格者名簿!$C23:$T23,221)+COUNTIF(※技術職員有資格者名簿!$C23:$T23,238))),0,1)))</f>
        <v>0</v>
      </c>
      <c r="AA23" s="73">
        <f>IF(Y23+Z23=1,0,(IF(0=((COUNTIF(※技術職員有資格者名簿!F23:W23,"001-2")+COUNTIF(※技術職員有資格者名簿!F23:W23,"002-2"))),0,1)))</f>
        <v>0</v>
      </c>
      <c r="AB23" s="47">
        <f>IF(COUNTIF(※技術職員有資格者名簿!C23:T23,120)+COUNTIF(※技術職員有資格者名簿!C23:T23,137)&gt;=1,1,0)</f>
        <v>0</v>
      </c>
      <c r="AC23" s="47">
        <f>IF(AB23=1,0,(IF(0=((COUNTIF(※技術職員有資格者名簿!C23:T23,222)+COUNTIF(※技術職員有資格者名簿!C23:T23,223)+COUNTIF(※技術職員有資格者名簿!C23:T23,238)+COUNTIF(※技術職員有資格者名簿!C23:T23,239) )),0,1)))</f>
        <v>0</v>
      </c>
      <c r="AD23" s="73">
        <f>IF(AB23+AC23=1,0,(IF(0=(COUNTIF(※技術職員有資格者名簿!C23:T23,171)+COUNTIF(※技術職員有資格者名簿!C23:T23,271)+COUNTIF(※技術職員有資格者名簿!C23:T23,164)++COUNTIF(※技術職員有資格者名簿!C23:T23,264)+COUNTIF(※技術職員有資格者名簿!C23:T23,"64-3" )+COUNTIF(※技術職員有資格者名簿!C23:T23,"001-3")+COUNTIF(※技術職員有資格者名簿!C23:T23,"002-3")),0,1)))</f>
        <v>0</v>
      </c>
      <c r="AE23" s="47">
        <f>IF(COUNTIF(※技術職員有資格者名簿!C23:T23,120)&gt;=1,1,0)</f>
        <v>0</v>
      </c>
      <c r="AF23" s="47">
        <f>IF(AE23=1,0,(IF(0=((COUNTIF(※技術職員有資格者名簿!C23:T23,223) )),0,1)))</f>
        <v>0</v>
      </c>
      <c r="AG23" s="73">
        <f>IF(AE23+AF23=1,0,(IF(0=((COUNTIF(※技術職員有資格者名簿!C23:T23,172)+COUNTIF(※技術職員有資格者名簿!C23:T23,272)+COUNTIF(※技術職員有資格者名簿!C23:T23,"64-4")+COUNTIF(※技術職員有資格者名簿!C23:T23,"001-4")+COUNTIF(※技術職員有資格者名簿!C23:T23,"002-4"))),0,1)))</f>
        <v>0</v>
      </c>
      <c r="AH23" s="47">
        <f>IF(COUNTIF(※技術職員有資格者名簿!C23:T23,111)+COUNTIF(※技術職員有資格者名簿!C23:T23,113)+COUNTIF(※技術職員有資格者名簿!C23:T23,120)&gt;=1,1,0)</f>
        <v>0</v>
      </c>
      <c r="AI23" s="47">
        <f>IF(AH23=1,0,(IF(0=((COUNTIF(※技術職員有資格者名簿!C23:T23,212)+COUNTIF(※技術職員有資格者名簿!C23:T23,214)+COUNTIF(※技術職員有資格者名簿!C23:T23,216)+COUNTIF(※技術職員有資格者名簿!C23:T23,222))),0,1)))</f>
        <v>0</v>
      </c>
      <c r="AJ23" s="47">
        <f>IF(AH23+AI23=1,0,(IF(0=((COUNTIF(※技術職員有資格者名簿!C23:T23,141)+COUNTIF(※技術職員有資格者名簿!C23:T23,142)+COUNTIF(※技術職員有資格者名簿!C23:T23,143)+COUNTIF(※技術職員有資格者名簿!C23:T23,149)+COUNTIF(※技術職員有資格者名簿!C23:T23,151)+COUNTIF(※技術職員有資格者名簿!C23:T23,164)+COUNTIF(※技術職員有資格者名簿!C23:T23,264)+COUNTIF(※技術職員有資格者名簿!C23:T23,157)+COUNTIF(※技術職員有資格者名簿!C23:T23,257)+COUNTIF(※技術職員有資格者名簿!C23:T23,173)+COUNTIF(※技術職員有資格者名簿!C23:T23,273)+COUNTIF(※技術職員有資格者名簿!C23:T23,166)+COUNTIF(※技術職員有資格者名簿!C23:T23,266)+COUNTIF(※技術職員有資格者名簿!C23:T23,61)+COUNTIF(※技術職員有資格者名簿!C23:T23,40)+COUNTIF(※技術職員有資格者名簿!C23:T23,"64-5")+COUNTIF(※技術職員有資格者名簿!C23:T23,"001-5")+COUNTIF(※技術職員有資格者名簿!C23:T23,"002-5") )),0,1)))</f>
        <v>0</v>
      </c>
      <c r="AK23" s="47">
        <f>IF(COUNTIF(※技術職員有資格者名簿!C23:T23,113)+COUNTIF(※技術職員有資格者名簿!C23:T23,120)&gt;=1,1,0)</f>
        <v>0</v>
      </c>
      <c r="AL23" s="47">
        <f>IF(AK23=1,0,(IF(0=((COUNTIF(※技術職員有資格者名簿!C23:T23,214)+COUNTIF(※技術職員有資格者名簿!C23:T23,223))),0,1)))</f>
        <v>0</v>
      </c>
      <c r="AM23" s="47">
        <f>IF(AK23+AL23=1,0,(IF(0=((COUNTIF(※技術職員有資格者名簿!C23:T23,179)+COUNTIF(※技術職員有資格者名簿!C23:T23,279)+COUNTIF(※技術職員有資格者名簿!C23:T23,180)++COUNTIF(※技術職員有資格者名簿!C23:T23,280)+COUNTIF(※技術職員有資格者名簿!C23:T23,"64-6")+COUNTIF(※技術職員有資格者名簿!C23:T23,"001-6")+COUNTIF(※技術職員有資格者名簿!C23:T23,"002-6"))),0,1)))</f>
        <v>0</v>
      </c>
      <c r="AN23" s="47">
        <f>IF(COUNTIF(※技術職員有資格者名簿!C23:T23,120)+COUNTIF(※技術職員有資格者名簿!C23:T23,137)&gt;=1,1,0)</f>
        <v>0</v>
      </c>
      <c r="AO23" s="47">
        <f>IF(AN23=1,0,(IF(0=((COUNTIF(※技術職員有資格者名簿!C23:T23,223)+COUNTIF(※技術職員有資格者名簿!C23:T23,238) )),0,1)))</f>
        <v>0</v>
      </c>
      <c r="AP23" s="47">
        <f>IF(AN23+AO23=1,0,(IF(0=((COUNTIF(※技術職員有資格者名簿!C23:T23,170)+COUNTIF(※技術職員有資格者名簿!C23:T23,270)+COUNTIF(※技術職員有資格者名簿!C23:T23,184)++COUNTIF(※技術職員有資格者名簿!C23:T23,284)+COUNTIF(※技術職員有資格者名簿!C23:T23,186)+COUNTIF(※技術職員有資格者名簿!C23:T23,286)+COUNTIF(※技術職員有資格者名簿!C23:T23,"64-7")+COUNTIF(※技術職員有資格者名簿!C23:T23,"001-7")+COUNTIF(※技術職員有資格者名簿!C23:T23,"002-7"))),0,1)))</f>
        <v>0</v>
      </c>
      <c r="AQ23" s="47">
        <f>IF(COUNTIF(※技術職員有資格者名簿!C23:T23,127)&gt;=1,1,0)</f>
        <v>0</v>
      </c>
      <c r="AR23" s="47">
        <f>IF(AQ23=1,0,(IF(0=((COUNTIF(※技術職員有資格者名簿!C23:T23,228)+COUNTIF(※技術職員有資格者名簿!C23:T23,155) )),0,1)))</f>
        <v>0</v>
      </c>
      <c r="AS23" s="47">
        <f>IF(AQ23+AR23=1,0,(IF(0=((COUNTIF(※技術職員有資格者名簿!C23:T23,141)+COUNTIF(※技術職員有資格者名簿!C23:T23,142)+COUNTIF(※技術職員有資格者名簿!C23:T23,144)++COUNTIF(※技術職員有資格者名簿!C23:T23,256)+COUNTIF(※技術職員有資格者名簿!C23:T23,258)+COUNTIF(※技術職員有資格者名簿!C23:T23,62)+COUNTIF(※技術職員有資格者名簿!C23:T23,63)+COUNTIF(※技術職員有資格者名簿!C23:T23,"64-8")+COUNTIF(※技術職員有資格者名簿!C23:T23,"001-8")+COUNTIF(※技術職員有資格者名簿!C23:T23,"002-8"))),0,1)))</f>
        <v>0</v>
      </c>
      <c r="AT23" s="47">
        <f>IF(COUNTIF(※技術職員有資格者名簿!C23:T23,129)&gt;=1,1,0)</f>
        <v>0</v>
      </c>
      <c r="AU23" s="47">
        <f>IF(AT23=1,0,(IF(0=((COUNTIF(※技術職員有資格者名簿!C23:T23,230) )),0,1)))</f>
        <v>0</v>
      </c>
      <c r="AV23" s="47">
        <f>IF(AT23+AU23=1,0,(IF(0=((COUNTIF(※技術職員有資格者名簿!C23:T23,146)+COUNTIF(※技術職員有資格者名簿!C23:T23,147)+COUNTIF(※技術職員有資格者名簿!C23:T23,148)+COUNTIF(※技術職員有資格者名簿!C23:T23,152)+COUNTIF(※技術職員有資格者名簿!C23:T23,153)+COUNTIF(※技術職員有資格者名簿!C23:T23,154)+COUNTIF(※技術職員有資格者名簿!C23:T23,265)+COUNTIF(※技術職員有資格者名簿!C23:T23,174)+COUNTIF(※技術職員有資格者名簿!C23:T23,274)+COUNTIF(※技術職員有資格者名簿!C23:T23,175)+COUNTIF(※技術職員有資格者名簿!C23:T23,275)+COUNTIF(※技術職員有資格者名簿!C23:T23,176)+COUNTIF(※技術職員有資格者名簿!C23:T23,276)+COUNTIF(※技術職員有資格者名簿!C23:T23,170)+COUNTIF(※技術職員有資格者名簿!C23:T23,270)+COUNTIF(※技術職員有資格者名簿!C23:T23,62)+COUNTIF(※技術職員有資格者名簿!C23:T23,63)+COUNTIF(※技術職員有資格者名簿!C23:T23,"64-9")+COUNTIF(※技術職員有資格者名簿!C23:T23,"001-9")+COUNTIF(※技術職員有資格者名簿!C23:T23,"002-9"))),0,1)))</f>
        <v>0</v>
      </c>
      <c r="AW23" s="47">
        <f>IF(COUNTIF(※技術職員有資格者名簿!C23:T23,120)+COUNTIF(※技術職員有資格者名簿!C23:T23,137)&gt;=1,1,0)</f>
        <v>0</v>
      </c>
      <c r="AX23" s="47">
        <f>IF(AW23=1,0,(IF(0=((COUNTIF(※技術職員有資格者名簿!C23:T23,222)+COUNTIF(※技術職員有資格者名簿!C23:T23,223)+COUNTIF(※技術職員有資格者名簿!C23:T23,238))),0,1)))</f>
        <v>0</v>
      </c>
      <c r="AY23" s="47">
        <f>IF(AW23+AX23=1,0,(IF(0=((COUNTIF(※技術職員有資格者名簿!C23:T23,177)+COUNTIF(※技術職員有資格者名簿!C23:T23,277)+COUNTIF(※技術職員有資格者名簿!C23:T23,178)++COUNTIF(※技術職員有資格者名簿!C23:T23,278)+COUNTIF(※技術職員有資格者名簿!C23:T23,179)+COUNTIF(※技術職員有資格者名簿!C23:T23,279)+COUNTIF(※技術職員有資格者名簿!C23:T23,"64-10")+COUNTIF(※技術職員有資格者名簿!C23:T23,"001-10")+COUNTIF(※技術職員有資格者名簿!C23:T23,"002-10"))),0,1)))</f>
        <v>0</v>
      </c>
      <c r="AZ23" s="47">
        <f>IF(COUNTIF(※技術職員有資格者名簿!C23:T23,113)+COUNTIF(※技術職員有資格者名簿!C23:T23,120)+COUNTIF(※技術職員有資格者名簿!C23:T23,137)&gt;=1,1,0)</f>
        <v>0</v>
      </c>
      <c r="BA23" s="47">
        <f>IF(AZ23=1,0,(IF(0=((COUNTIF(※技術職員有資格者名簿!C23:T23,214)+COUNTIF(※技術職員有資格者名簿!C23:T23,222))),0,1)))</f>
        <v>0</v>
      </c>
      <c r="BB23" s="47">
        <f>IF(AZ23+BA23=1,0,(IF(0=((COUNTIF(※技術職員有資格者名簿!C23:T23,142)+COUNTIF(※技術職員有資格者名簿!C23:T23,181)+COUNTIF(※技術職員有資格者名簿!C23:T23,281)++COUNTIF(※技術職員有資格者名簿!C23:T23,"64-11")+COUNTIF(※技術職員有資格者名簿!C23:T23,"001-11")+COUNTIF(※技術職員有資格者名簿!C23:T23,"002-11"))),0,1)))</f>
        <v>0</v>
      </c>
      <c r="BC23" s="47">
        <f>IF(COUNTIF(※技術職員有資格者名簿!C23:T23,120)&gt;=1,1,0)</f>
        <v>0</v>
      </c>
      <c r="BD23" s="47">
        <f>IF(BC23=1,0,(IF(0=((COUNTIF(※技術職員有資格者名簿!C23:T23,222))),0,1)))</f>
        <v>0</v>
      </c>
      <c r="BE23" s="47">
        <f>IF(BC23+BD23=1,0,(IF(0=((COUNTIF(※技術職員有資格者名簿!C23:T23,182)+COUNTIF(※技術職員有資格者名簿!C23:T23,282)++COUNTIF(※技術職員有資格者名簿!C23:T23,"64-12")+COUNTIF(※技術職員有資格者名簿!C23:T23,"001-12")+COUNTIF(※技術職員有資格者名簿!C23:T23,"002-12"))),0,1)))</f>
        <v>0</v>
      </c>
      <c r="BF23" s="47">
        <f>IF(COUNTIF(※技術職員有資格者名簿!C23:T23,111)+COUNTIF(※技術職員有資格者名簿!C23:T23,113)&gt;=1,1,0)</f>
        <v>0</v>
      </c>
      <c r="BG23" s="47">
        <f>IF(BF23=1,0,(IF(0=((COUNTIF(※技術職員有資格者名簿!C23:T23,212)+COUNTIF(※技術職員有資格者名簿!C23:T23,214))),0,1)))</f>
        <v>0</v>
      </c>
      <c r="BH23" s="47">
        <f>IF(BF23+BG23=1,0,(IF(0=((COUNTIF(※技術職員有資格者名簿!C23:T23,141)+COUNTIF(※技術職員有資格者名簿!C23:T23,142)++COUNTIF(※技術職員有資格者名簿!C23:T23,"64-13")+COUNTIF(※技術職員有資格者名簿!C23:T23,"001-13")+COUNTIF(※技術職員有資格者名簿!C23:T23,"002-13"))),0,1)))</f>
        <v>0</v>
      </c>
      <c r="BI23" s="47">
        <f>IF(COUNTIF(※技術職員有資格者名簿!C23:T23,113)&gt;=1,1,0)</f>
        <v>0</v>
      </c>
      <c r="BJ23" s="47">
        <f>IF(BI23=1,0,(IF(0=((COUNTIF(※技術職員有資格者名簿!C23:T23,214))),0,1)))</f>
        <v>0</v>
      </c>
      <c r="BK23" s="47">
        <f>IF(BI23+BJ23=1,0,(IF(0=((COUNTIF(※技術職員有資格者名簿!C23:T23,141)+COUNTIF(※技術職員有資格者名簿!C23:T23,142)+COUNTIF(※技術職員有資格者名簿!C23:T23,149)+COUNTIF(※技術職員有資格者名簿!C23:T23,"64-14")+COUNTIF(※技術職員有資格者名簿!C23:T23,"001-14")+COUNTIF(※技術職員有資格者名簿!C23:T23,"002-14"))),0,1)))</f>
        <v>0</v>
      </c>
      <c r="BL23" s="47">
        <f>IF(COUNTIF(※技術職員有資格者名簿!C23:T23,120)&gt;=1,1,0)</f>
        <v>0</v>
      </c>
      <c r="BM23" s="47">
        <f>IF(BL23=1,0,(IF(0=((COUNTIF(※技術職員有資格者名簿!C23:T23,223) )),0,1)))</f>
        <v>0</v>
      </c>
      <c r="BN23" s="47">
        <f>IF(BL23+BM23=1,0,(IF(0=((COUNTIF(※技術職員有資格者名簿!C23:T23,170)+COUNTIF(※技術職員有資格者名簿!C23:T23,270)+COUNTIF(※技術職員有資格者名簿!C23:T23,183)+COUNTIF(※技術職員有資格者名簿!C23:T23,283)+COUNTIF(※技術職員有資格者名簿!C23:T23,184)+COUNTIF(※技術職員有資格者名簿!C23:T23,284)+COUNTIF(※技術職員有資格者名簿!C23:T23,185)+COUNTIF(※技術職員有資格者名簿!C23:T23,285)+COUNTIF(※技術職員有資格者名簿!C23:T23,"64-15")+COUNTIF(※技術職員有資格者名簿!C23:T23,"001-15")+COUNTIF(※技術職員有資格者名簿!C23:T23,"002-15"))),0,1)))</f>
        <v>0</v>
      </c>
      <c r="BO23" s="47">
        <f>IF(COUNTIF(※技術職員有資格者名簿!C23:T23,120)&gt;=1,1,0)</f>
        <v>0</v>
      </c>
      <c r="BP23" s="47">
        <f>IF(BO23=1,0,(IF(0=((COUNTIF(※技術職員有資格者名簿!C23:T23,223) )),0,1)))</f>
        <v>0</v>
      </c>
      <c r="BQ23" s="47">
        <f>IF(BO23+BP23=1,0,(IF(0=((COUNTIF(※技術職員有資格者名簿!C23:T23,187)+COUNTIF(※技術職員有資格者名簿!C23:T23,287)++COUNTIF(※技術職員有資格者名簿!C23:T23,"64-16")+COUNTIF(※技術職員有資格者名簿!C23:T23,"001-16")+COUNTIF(※技術職員有資格者名簿!C23:T23,"002-16"))),0,1)))</f>
        <v>0</v>
      </c>
      <c r="BR23" s="47">
        <f>IF(COUNTIF(※技術職員有資格者名簿!C23:T23,113)+COUNTIF(※技術職員有資格者名簿!C23:T23,120)&gt;=1,1,0)</f>
        <v>0</v>
      </c>
      <c r="BS23" s="47">
        <f>IF(BR23=1,0,(IF(0=((COUNTIF(※技術職員有資格者名簿!C23:T23,215)+COUNTIF(※技術職員有資格者名簿!C23:T23,223))),0,1)))</f>
        <v>0</v>
      </c>
      <c r="BT23" s="47">
        <f>IF(BR23+BS23=1,0,(IF(0=((COUNTIF(※技術職員有資格者名簿!C23:T23,188)+COUNTIF(※技術職員有資格者名簿!C23:T23,288)+COUNTIF(※技術職員有資格者名簿!C23:T23,189)++COUNTIF(※技術職員有資格者名簿!C23:T23,289)+COUNTIF(※技術職員有資格者名簿!C23:T23,190)+COUNTIF(※技術職員有資格者名簿!C23:T23,290)+COUNTIF(※技術職員有資格者名簿!C23:T23,191)+COUNTIF(※技術職員有資格者名簿!C23:T23,291)+COUNTIF(※技術職員有資格者名簿!C23:T23,167)+COUNTIF(※技術職員有資格者名簿!C23:T23,"64-17")+COUNTIF(※技術職員有資格者名簿!C23:T23,"001-17")+COUNTIF(※技術職員有資格者名簿!C23:T23,"002-17"))),0,1)))</f>
        <v>0</v>
      </c>
      <c r="BU23" s="47">
        <f>IF(COUNTIF(※技術職員有資格者名簿!C23:T23,120)&gt;=1,1,0)</f>
        <v>0</v>
      </c>
      <c r="BV23" s="47">
        <f>IF(BU23=1,0,(IF(0=((COUNTIF(※技術職員有資格者名簿!C23:T23,223) )),0,1)))</f>
        <v>0</v>
      </c>
      <c r="BW23" s="47">
        <f>IF(BU23+BV23=1,0,(IF(0=((COUNTIF(※技術職員有資格者名簿!C23:T23,197)+COUNTIF(※技術職員有資格者名簿!C23:T23,297)++COUNTIF(※技術職員有資格者名簿!C23:T23,"64-18")+COUNTIF(※技術職員有資格者名簿!C23:T23,"001-18")+COUNTIF(※技術職員有資格者名簿!C23:T23,"002-18"))),0,1)))</f>
        <v>0</v>
      </c>
      <c r="BX23" s="47">
        <f>IF(COUNTIF(※技術職員有資格者名簿!C23:T23,120)+COUNTIF(※技術職員有資格者名簿!C23:T23,137)&gt;=1,1,0)</f>
        <v>0</v>
      </c>
      <c r="BY23" s="47">
        <f>IF(BX23=1,0,(IF(0=((COUNTIF(※技術職員有資格者名簿!C23:T23,223)+COUNTIF(※技術職員有資格者名簿!C23:T23,238) )),0,1)))</f>
        <v>0</v>
      </c>
      <c r="BZ23" s="47">
        <f>IF(BX23+BY23=1,0,(IF(0=((COUNTIF(※技術職員有資格者名簿!C23:T23,192)+COUNTIF(※技術職員有資格者名簿!C23:T23,292)+COUNTIF(※技術職員有資格者名簿!C23:T23,193)++COUNTIF(※技術職員有資格者名簿!C23:T23,293)+COUNTIF(※技術職員有資格者名簿!C23:T23,"64-19")+COUNTIF(※技術職員有資格者名簿!C23:T23,"001-19")+COUNTIF(※技術職員有資格者名簿!C23:T23,"002-19"))),0,1)))</f>
        <v>0</v>
      </c>
      <c r="CA23" s="47">
        <v>0</v>
      </c>
      <c r="CB23" s="47">
        <v>0</v>
      </c>
      <c r="CC23" s="47">
        <f>IF(CA23+CB23=1,0,(IF(0=((COUNTIF(※技術職員有資格者名簿!C23:T23,145)+COUNTIF(※技術職員有資格者名簿!C23:T23,146)+COUNTIF(※技術職員有資格者名簿!C23:T23,"001-20")+COUNTIF(※技術職員有資格者名簿!C23:T23,"002-20"))),0,1)))</f>
        <v>0</v>
      </c>
      <c r="CD23" s="47">
        <f>IF(COUNTIF(※技術職員有資格者名簿!C23:T23,120)&gt;=1,1,0)</f>
        <v>0</v>
      </c>
      <c r="CE23" s="47">
        <f>IF(CD23=1,0,(IF(0=((COUNTIF(※技術職員有資格者名簿!C23:T23,223) )),0,1)))</f>
        <v>0</v>
      </c>
      <c r="CF23" s="47">
        <f>IF(CD23+CE23=1,0,(IF(0=((COUNTIF(※技術職員有資格者名簿!C23:T23,194)+COUNTIF(※技術職員有資格者名簿!C23:T23,294)+COUNTIF(※技術職員有資格者名簿!C23:T23,"64-21")+COUNTIF(※技術職員有資格者名簿!C23:T23,"001-21")+COUNTIF(※技術職員有資格者名簿!C23:T23,"002-21"))),0,1)))</f>
        <v>0</v>
      </c>
      <c r="CG23" s="47">
        <f>IF(COUNTIF(※技術職員有資格者名簿!C23:T23,131)&gt;=1,1,0)</f>
        <v>0</v>
      </c>
      <c r="CH23" s="47">
        <f>IF(CG23=1,0,(IF(0=((COUNTIF(※技術職員有資格者名簿!C23:T23,232) )),0,1)))</f>
        <v>0</v>
      </c>
      <c r="CI23" s="47">
        <f>IF(CG23+CH23=1,0,(IF(0=((COUNTIF(※技術職員有資格者名簿!C23:T23,144)+COUNTIF(※技術職員有資格者名簿!C23:T23,259)+COUNTIF(※技術職員有資格者名簿!C23:T23,260)+COUNTIF(※技術職員有資格者名簿!C23:T23,261)+COUNTIF(※技術職員有資格者名簿!C23:T23,"64-22")+COUNTIF(※技術職員有資格者名簿!C23:T23,"001-22")+COUNTIF(※技術職員有資格者名簿!C23:T23,"002-22"))),0,1)))</f>
        <v>0</v>
      </c>
      <c r="CJ23" s="47">
        <f>IF(COUNTIF(※技術職員有資格者名簿!C23:T23,133)&gt;=1,1,0)</f>
        <v>0</v>
      </c>
      <c r="CK23" s="47">
        <f>IF(CJ23=1,0,(IF(0=((COUNTIF(※技術職員有資格者名簿!C23:T23,234))),0,1)))</f>
        <v>0</v>
      </c>
      <c r="CL23" s="47">
        <f>IF(CJ23+CK23=1,0,(IF(0=((COUNTIF(※技術職員有資格者名簿!C23:T23,141)+COUNTIF(※技術職員有資格者名簿!C23:T23,142)+COUNTIF(※技術職員有資格者名簿!C23:T23,150)+COUNTIF(※技術職員有資格者名簿!C23:T23,151)+COUNTIF(※技術職員有資格者名簿!C23:T23,196)+COUNTIF(※技術職員有資格者名簿!C23:T23,296)+COUNTIF(※技術職員有資格者名簿!C23:T23,"64-23")+COUNTIF(※技術職員有資格者名簿!C23:T23,"001-23")+COUNTIF(※技術職員有資格者名簿!C23:T23,"002-23"))),0,1)))</f>
        <v>0</v>
      </c>
      <c r="CM23" s="47">
        <v>0</v>
      </c>
      <c r="CN23" s="47">
        <v>0</v>
      </c>
      <c r="CO23" s="47">
        <f>IF(CM23+CN23=1,0,(IF(0=((COUNTIF(※技術職員有資格者名簿!C23:T23,148)+COUNTIF(※技術職員有資格者名簿!C23:T23,198)+COUNTIF(※技術職員有資格者名簿!C23:T23,298)+COUNTIF(※技術職員有資格者名簿!C23:T23,61)+COUNTIF(※技術職員有資格者名簿!C23:T23,"001-24")+COUNTIF(※技術職員有資格者名簿!C23:T23,"002-24"))),0,1)))</f>
        <v>0</v>
      </c>
      <c r="CP23" s="47">
        <f>IF(COUNTIF(※技術職員有資格者名簿!C23:T23,120)&gt;=1,1,0)</f>
        <v>0</v>
      </c>
      <c r="CQ23" s="47">
        <f>IF(CP23=1,0,(IF(0=((COUNTIF(※技術職員有資格者名簿!C23:T23,223) )),0,1)))</f>
        <v>0</v>
      </c>
      <c r="CR23" s="47">
        <f>IF(CP23+CQ23=1,0,(IF(0=((COUNTIF(※技術職員有資格者名簿!C23:T23,195)+COUNTIF(※技術職員有資格者名簿!C23:T23,295)+COUNTIF(※技術職員有資格者名簿!C23:T23,"64-25")+COUNTIF(※技術職員有資格者名簿!C23:T23,"001-25")+COUNTIF(※技術職員有資格者名簿!C23:T23,"002-25"))),0,1)))</f>
        <v>0</v>
      </c>
      <c r="CS23" s="47">
        <f>IF(COUNTIF(※技術職員有資格者名簿!C23:T23,113)&gt;=1,1,0)</f>
        <v>0</v>
      </c>
      <c r="CT23" s="47">
        <f>IF(CS23=1,0,(IF(0=((COUNTIF(※技術職員有資格者名簿!C23:T23,214) )),0,1)))</f>
        <v>0</v>
      </c>
      <c r="CU23" s="47">
        <f>IF(CS23+CT23=1,0,(IF(0=((COUNTIF(※技術職員有資格者名簿!C23:T23,147)+COUNTIF(※技術職員有資格者名簿!C23:T23,148)+COUNTIF(※技術職員有資格者名簿!C23:T23,153)+COUNTIF(※技術職員有資格者名簿!C23:T23,154)+COUNTIF(※技術職員有資格者名簿!C23:T23,"001-26")+COUNTIF(※技術職員有資格者名簿!C23:T23,"002-26"))),0,1)))</f>
        <v>0</v>
      </c>
      <c r="CV23" s="47">
        <v>0</v>
      </c>
      <c r="CW23" s="47">
        <v>0</v>
      </c>
      <c r="CX23" s="47">
        <f>IF(COUNTIF(※技術職員有資格者名簿!C23:T23,168)+COUNTIF(※技術職員有資格者名簿!C23:T23,169)+COUNTIF(※技術職員有資格者名簿!C23:T23,"64-27")+COUNTIF(※技術職員有資格者名簿!C23:T23,"001-27")+COUNTIF(※技術職員有資格者名簿!C23:T23,"002-27")&gt;=1,1,0)</f>
        <v>0</v>
      </c>
      <c r="CY23" s="47">
        <v>0</v>
      </c>
      <c r="CZ23" s="47">
        <v>0</v>
      </c>
      <c r="DA23" s="47">
        <f>IF(COUNTIF(※技術職員有資格者名簿!C23:T23,154)+COUNTIF(※技術職員有資格者名簿!C23:T23,"001-28")+COUNTIF(※技術職員有資格者名簿!C23:T23,"002-28")&gt;=1,1,0)</f>
        <v>0</v>
      </c>
      <c r="DB23" s="47">
        <f>IF(COUNTIF(※技術職員有資格者名簿!C23:T23,113)+COUNTIF(※技術職員有資格者名簿!C23:T23,120)&gt;=1,1,0)</f>
        <v>0</v>
      </c>
      <c r="DC23" s="47">
        <f>IF(DB23=1,0,(IF(0=((COUNTIF(※技術職員有資格者名簿!C23:T23,214)+COUNTIF(※技術職員有資格者名簿!C23:T23,221)+COUNTIF(※技術職員有資格者名簿!C23:T23,222))),0,1)))</f>
        <v>0</v>
      </c>
      <c r="DD23" s="47">
        <f>IF(DB23+DC23=1,0,(IF(0=((COUNTIF(※技術職員有資格者名簿!C23:T23,141)+COUNTIF(※技術職員有資格者名簿!C23:T23,142)+COUNTIF(※技術職員有資格者名簿!C23:T23,157)++COUNTIF(※技術職員有資格者名簿!C23:T23,257)+COUNTIF(※技術職員有資格者名簿!C23:T23,60)+COUNTIF(※技術職員有資格者名簿!C23:T23,"001-29")+COUNTIF(※技術職員有資格者名簿!C23:T23,"002-29"))),0,1)))</f>
        <v>0</v>
      </c>
    </row>
    <row r="24" spans="1:108" ht="48" customHeight="1">
      <c r="A24" s="126">
        <v>14</v>
      </c>
      <c r="B24" s="174"/>
      <c r="C24" s="158"/>
      <c r="D24" s="159" t="str">
        <f>IFERROR(VLOOKUP($C24,建設工事資格区分コード表!$A:$F,4,FALSE)&amp;"","")</f>
        <v/>
      </c>
      <c r="E24" s="160" t="str">
        <f>IFERROR(VLOOKUP($C24,建設工事資格区分コード表!$A:$F,6,FALSE),"")</f>
        <v/>
      </c>
      <c r="F24" s="158"/>
      <c r="G24" s="159" t="str">
        <f>IFERROR(VLOOKUP($F24,建設工事資格区分コード表!$A:$F,4,FALSE)&amp;"","")</f>
        <v/>
      </c>
      <c r="H24" s="160" t="str">
        <f>IFERROR(VLOOKUP($F24,建設工事資格区分コード表!$A:$F,6,FALSE),"")</f>
        <v/>
      </c>
      <c r="I24" s="158"/>
      <c r="J24" s="159" t="str">
        <f>IFERROR(VLOOKUP($I24,建設工事資格区分コード表!$A:$F,4,FALSE)&amp;"","")</f>
        <v/>
      </c>
      <c r="K24" s="160" t="str">
        <f>IFERROR(VLOOKUP($I24,建設工事資格区分コード表!$A:$F,6,FALSE),"")</f>
        <v/>
      </c>
      <c r="L24" s="158"/>
      <c r="M24" s="159" t="str">
        <f>IFERROR(VLOOKUP($L24,建設工事資格区分コード表!$A:$F,4,FALSE)&amp;"","")</f>
        <v/>
      </c>
      <c r="N24" s="160" t="str">
        <f>IFERROR(VLOOKUP($L24,建設工事資格区分コード表!$A:$F,6,FALSE),"")</f>
        <v/>
      </c>
      <c r="O24" s="158"/>
      <c r="P24" s="159" t="str">
        <f>IFERROR(VLOOKUP($O24,建設工事資格区分コード表!$A:$F,4,FALSE)&amp;"","")</f>
        <v/>
      </c>
      <c r="Q24" s="160" t="str">
        <f>IFERROR(VLOOKUP($O24,建設工事資格区分コード表!$A:$F,6,FALSE),"")</f>
        <v/>
      </c>
      <c r="R24" s="158"/>
      <c r="S24" s="159" t="str">
        <f>IFERROR(VLOOKUP($R24,建設工事資格区分コード表!$A:$F,4,FALSE)&amp;"","")</f>
        <v/>
      </c>
      <c r="T24" s="161" t="str">
        <f>IFERROR(VLOOKUP($R24,建設工事資格区分コード表!$A:$F,6,FALSE),"")</f>
        <v/>
      </c>
      <c r="V24" s="47">
        <f>IF(COUNTIF(※技術職員有資格者名簿!C24:T24,111)+COUNTIF(※技術職員有資格者名簿!C24:T24,113)&gt;=1,1,0)</f>
        <v>0</v>
      </c>
      <c r="W24" s="47">
        <f>IF(V24=1,0,(IF(0=((COUNTIF(※技術職員有資格者名簿!$C24:$T24,212)+COUNTIF(※技術職員有資格者名簿!$C24:$T24,214))),0,1)))</f>
        <v>0</v>
      </c>
      <c r="X24" s="73">
        <f>IF(V24+W24=1,0,(IF(0=((COUNTIF(※技術職員有資格者名簿!C24:T24,141)+COUNTIF(※技術職員有資格者名簿!C24:T24,142)+COUNTIF(※技術職員有資格者名簿!C24:T24,143)++COUNTIF(※技術職員有資格者名簿!C24:T24,149)+COUNTIF(※技術職員有資格者名簿!C24:T24,151)+COUNTIF(※技術職員有資格者名簿!C24:T24,"001-1")+COUNTIF(※技術職員有資格者名簿!C24:T24,"002-1"))),0,1)))</f>
        <v>0</v>
      </c>
      <c r="Y24" s="47">
        <f>IF(COUNTIF(※技術職員有資格者名簿!C24:T24,120)+COUNTIF(※技術職員有資格者名簿!C24:T24,137)&gt;=1,1,0)</f>
        <v>0</v>
      </c>
      <c r="Z24" s="47">
        <f>IF(Y24=1,0,(IF(0=((COUNTIF(※技術職員有資格者名簿!$C24:$T24,221)+COUNTIF(※技術職員有資格者名簿!$C24:$T24,238))),0,1)))</f>
        <v>0</v>
      </c>
      <c r="AA24" s="73">
        <f>IF(Y24+Z24=1,0,(IF(0=((COUNTIF(※技術職員有資格者名簿!F24:W24,"001-2")+COUNTIF(※技術職員有資格者名簿!F24:W24,"002-2"))),0,1)))</f>
        <v>0</v>
      </c>
      <c r="AB24" s="47">
        <f>IF(COUNTIF(※技術職員有資格者名簿!C24:T24,120)+COUNTIF(※技術職員有資格者名簿!C24:T24,137)&gt;=1,1,0)</f>
        <v>0</v>
      </c>
      <c r="AC24" s="47">
        <f>IF(AB24=1,0,(IF(0=((COUNTIF(※技術職員有資格者名簿!C24:T24,222)+COUNTIF(※技術職員有資格者名簿!C24:T24,223)+COUNTIF(※技術職員有資格者名簿!C24:T24,238)+COUNTIF(※技術職員有資格者名簿!C24:T24,239) )),0,1)))</f>
        <v>0</v>
      </c>
      <c r="AD24" s="73">
        <f>IF(AB24+AC24=1,0,(IF(0=(COUNTIF(※技術職員有資格者名簿!C24:T24,171)+COUNTIF(※技術職員有資格者名簿!C24:T24,271)+COUNTIF(※技術職員有資格者名簿!C24:T24,164)++COUNTIF(※技術職員有資格者名簿!C24:T24,264)+COUNTIF(※技術職員有資格者名簿!C24:T24,"64-3" )+COUNTIF(※技術職員有資格者名簿!C24:T24,"001-3")+COUNTIF(※技術職員有資格者名簿!C24:T24,"002-3")),0,1)))</f>
        <v>0</v>
      </c>
      <c r="AE24" s="47">
        <f>IF(COUNTIF(※技術職員有資格者名簿!C24:T24,120)&gt;=1,1,0)</f>
        <v>0</v>
      </c>
      <c r="AF24" s="47">
        <f>IF(AE24=1,0,(IF(0=((COUNTIF(※技術職員有資格者名簿!C24:T24,223) )),0,1)))</f>
        <v>0</v>
      </c>
      <c r="AG24" s="73">
        <f>IF(AE24+AF24=1,0,(IF(0=((COUNTIF(※技術職員有資格者名簿!C24:T24,172)+COUNTIF(※技術職員有資格者名簿!C24:T24,272)+COUNTIF(※技術職員有資格者名簿!C24:T24,"64-4")+COUNTIF(※技術職員有資格者名簿!C24:T24,"001-4")+COUNTIF(※技術職員有資格者名簿!C24:T24,"002-4"))),0,1)))</f>
        <v>0</v>
      </c>
      <c r="AH24" s="47">
        <f>IF(COUNTIF(※技術職員有資格者名簿!C24:T24,111)+COUNTIF(※技術職員有資格者名簿!C24:T24,113)+COUNTIF(※技術職員有資格者名簿!C24:T24,120)&gt;=1,1,0)</f>
        <v>0</v>
      </c>
      <c r="AI24" s="47">
        <f>IF(AH24=1,0,(IF(0=((COUNTIF(※技術職員有資格者名簿!C24:T24,212)+COUNTIF(※技術職員有資格者名簿!C24:T24,214)+COUNTIF(※技術職員有資格者名簿!C24:T24,216)+COUNTIF(※技術職員有資格者名簿!C24:T24,222))),0,1)))</f>
        <v>0</v>
      </c>
      <c r="AJ24" s="47">
        <f>IF(AH24+AI24=1,0,(IF(0=((COUNTIF(※技術職員有資格者名簿!C24:T24,141)+COUNTIF(※技術職員有資格者名簿!C24:T24,142)+COUNTIF(※技術職員有資格者名簿!C24:T24,143)+COUNTIF(※技術職員有資格者名簿!C24:T24,149)+COUNTIF(※技術職員有資格者名簿!C24:T24,151)+COUNTIF(※技術職員有資格者名簿!C24:T24,164)+COUNTIF(※技術職員有資格者名簿!C24:T24,264)+COUNTIF(※技術職員有資格者名簿!C24:T24,157)+COUNTIF(※技術職員有資格者名簿!C24:T24,257)+COUNTIF(※技術職員有資格者名簿!C24:T24,173)+COUNTIF(※技術職員有資格者名簿!C24:T24,273)+COUNTIF(※技術職員有資格者名簿!C24:T24,166)+COUNTIF(※技術職員有資格者名簿!C24:T24,266)+COUNTIF(※技術職員有資格者名簿!C24:T24,61)+COUNTIF(※技術職員有資格者名簿!C24:T24,40)+COUNTIF(※技術職員有資格者名簿!C24:T24,"64-5")+COUNTIF(※技術職員有資格者名簿!C24:T24,"001-5")+COUNTIF(※技術職員有資格者名簿!C24:T24,"002-5") )),0,1)))</f>
        <v>0</v>
      </c>
      <c r="AK24" s="47">
        <f>IF(COUNTIF(※技術職員有資格者名簿!C24:T24,113)+COUNTIF(※技術職員有資格者名簿!C24:T24,120)&gt;=1,1,0)</f>
        <v>0</v>
      </c>
      <c r="AL24" s="47">
        <f>IF(AK24=1,0,(IF(0=((COUNTIF(※技術職員有資格者名簿!C24:T24,214)+COUNTIF(※技術職員有資格者名簿!C24:T24,223))),0,1)))</f>
        <v>0</v>
      </c>
      <c r="AM24" s="47">
        <f>IF(AK24+AL24=1,0,(IF(0=((COUNTIF(※技術職員有資格者名簿!C24:T24,179)+COUNTIF(※技術職員有資格者名簿!C24:T24,279)+COUNTIF(※技術職員有資格者名簿!C24:T24,180)++COUNTIF(※技術職員有資格者名簿!C24:T24,280)+COUNTIF(※技術職員有資格者名簿!C24:T24,"64-6")+COUNTIF(※技術職員有資格者名簿!C24:T24,"001-6")+COUNTIF(※技術職員有資格者名簿!C24:T24,"002-6"))),0,1)))</f>
        <v>0</v>
      </c>
      <c r="AN24" s="47">
        <f>IF(COUNTIF(※技術職員有資格者名簿!C24:T24,120)+COUNTIF(※技術職員有資格者名簿!C24:T24,137)&gt;=1,1,0)</f>
        <v>0</v>
      </c>
      <c r="AO24" s="47">
        <f>IF(AN24=1,0,(IF(0=((COUNTIF(※技術職員有資格者名簿!C24:T24,223)+COUNTIF(※技術職員有資格者名簿!C24:T24,238) )),0,1)))</f>
        <v>0</v>
      </c>
      <c r="AP24" s="47">
        <f>IF(AN24+AO24=1,0,(IF(0=((COUNTIF(※技術職員有資格者名簿!C24:T24,170)+COUNTIF(※技術職員有資格者名簿!C24:T24,270)+COUNTIF(※技術職員有資格者名簿!C24:T24,184)++COUNTIF(※技術職員有資格者名簿!C24:T24,284)+COUNTIF(※技術職員有資格者名簿!C24:T24,186)+COUNTIF(※技術職員有資格者名簿!C24:T24,286)+COUNTIF(※技術職員有資格者名簿!C24:T24,"64-7")+COUNTIF(※技術職員有資格者名簿!C24:T24,"001-7")+COUNTIF(※技術職員有資格者名簿!C24:T24,"002-7"))),0,1)))</f>
        <v>0</v>
      </c>
      <c r="AQ24" s="47">
        <f>IF(COUNTIF(※技術職員有資格者名簿!C24:T24,127)&gt;=1,1,0)</f>
        <v>0</v>
      </c>
      <c r="AR24" s="47">
        <f>IF(AQ24=1,0,(IF(0=((COUNTIF(※技術職員有資格者名簿!C24:T24,228)+COUNTIF(※技術職員有資格者名簿!C24:T24,155) )),0,1)))</f>
        <v>0</v>
      </c>
      <c r="AS24" s="47">
        <f>IF(AQ24+AR24=1,0,(IF(0=((COUNTIF(※技術職員有資格者名簿!C24:T24,141)+COUNTIF(※技術職員有資格者名簿!C24:T24,142)+COUNTIF(※技術職員有資格者名簿!C24:T24,144)++COUNTIF(※技術職員有資格者名簿!C24:T24,256)+COUNTIF(※技術職員有資格者名簿!C24:T24,258)+COUNTIF(※技術職員有資格者名簿!C24:T24,62)+COUNTIF(※技術職員有資格者名簿!C24:T24,63)+COUNTIF(※技術職員有資格者名簿!C24:T24,"64-8")+COUNTIF(※技術職員有資格者名簿!C24:T24,"001-8")+COUNTIF(※技術職員有資格者名簿!C24:T24,"002-8"))),0,1)))</f>
        <v>0</v>
      </c>
      <c r="AT24" s="47">
        <f>IF(COUNTIF(※技術職員有資格者名簿!C24:T24,129)&gt;=1,1,0)</f>
        <v>0</v>
      </c>
      <c r="AU24" s="47">
        <f>IF(AT24=1,0,(IF(0=((COUNTIF(※技術職員有資格者名簿!C24:T24,230) )),0,1)))</f>
        <v>0</v>
      </c>
      <c r="AV24" s="47">
        <f>IF(AT24+AU24=1,0,(IF(0=((COUNTIF(※技術職員有資格者名簿!C24:T24,146)+COUNTIF(※技術職員有資格者名簿!C24:T24,147)+COUNTIF(※技術職員有資格者名簿!C24:T24,148)+COUNTIF(※技術職員有資格者名簿!C24:T24,152)+COUNTIF(※技術職員有資格者名簿!C24:T24,153)+COUNTIF(※技術職員有資格者名簿!C24:T24,154)+COUNTIF(※技術職員有資格者名簿!C24:T24,265)+COUNTIF(※技術職員有資格者名簿!C24:T24,174)+COUNTIF(※技術職員有資格者名簿!C24:T24,274)+COUNTIF(※技術職員有資格者名簿!C24:T24,175)+COUNTIF(※技術職員有資格者名簿!C24:T24,275)+COUNTIF(※技術職員有資格者名簿!C24:T24,176)+COUNTIF(※技術職員有資格者名簿!C24:T24,276)+COUNTIF(※技術職員有資格者名簿!C24:T24,170)+COUNTIF(※技術職員有資格者名簿!C24:T24,270)+COUNTIF(※技術職員有資格者名簿!C24:T24,62)+COUNTIF(※技術職員有資格者名簿!C24:T24,63)+COUNTIF(※技術職員有資格者名簿!C24:T24,"64-9")+COUNTIF(※技術職員有資格者名簿!C24:T24,"001-9")+COUNTIF(※技術職員有資格者名簿!C24:T24,"002-9"))),0,1)))</f>
        <v>0</v>
      </c>
      <c r="AW24" s="47">
        <f>IF(COUNTIF(※技術職員有資格者名簿!C24:T24,120)+COUNTIF(※技術職員有資格者名簿!C24:T24,137)&gt;=1,1,0)</f>
        <v>0</v>
      </c>
      <c r="AX24" s="47">
        <f>IF(AW24=1,0,(IF(0=((COUNTIF(※技術職員有資格者名簿!C24:T24,222)+COUNTIF(※技術職員有資格者名簿!C24:T24,223)+COUNTIF(※技術職員有資格者名簿!C24:T24,238))),0,1)))</f>
        <v>0</v>
      </c>
      <c r="AY24" s="47">
        <f>IF(AW24+AX24=1,0,(IF(0=((COUNTIF(※技術職員有資格者名簿!C24:T24,177)+COUNTIF(※技術職員有資格者名簿!C24:T24,277)+COUNTIF(※技術職員有資格者名簿!C24:T24,178)++COUNTIF(※技術職員有資格者名簿!C24:T24,278)+COUNTIF(※技術職員有資格者名簿!C24:T24,179)+COUNTIF(※技術職員有資格者名簿!C24:T24,279)+COUNTIF(※技術職員有資格者名簿!C24:T24,"64-10")+COUNTIF(※技術職員有資格者名簿!C24:T24,"001-10")+COUNTIF(※技術職員有資格者名簿!C24:T24,"002-10"))),0,1)))</f>
        <v>0</v>
      </c>
      <c r="AZ24" s="47">
        <f>IF(COUNTIF(※技術職員有資格者名簿!C24:T24,113)+COUNTIF(※技術職員有資格者名簿!C24:T24,120)+COUNTIF(※技術職員有資格者名簿!C24:T24,137)&gt;=1,1,0)</f>
        <v>0</v>
      </c>
      <c r="BA24" s="47">
        <f>IF(AZ24=1,0,(IF(0=((COUNTIF(※技術職員有資格者名簿!C24:T24,214)+COUNTIF(※技術職員有資格者名簿!C24:T24,222))),0,1)))</f>
        <v>0</v>
      </c>
      <c r="BB24" s="47">
        <f>IF(AZ24+BA24=1,0,(IF(0=((COUNTIF(※技術職員有資格者名簿!C24:T24,142)+COUNTIF(※技術職員有資格者名簿!C24:T24,181)+COUNTIF(※技術職員有資格者名簿!C24:T24,281)++COUNTIF(※技術職員有資格者名簿!C24:T24,"64-11")+COUNTIF(※技術職員有資格者名簿!C24:T24,"001-11")+COUNTIF(※技術職員有資格者名簿!C24:T24,"002-11"))),0,1)))</f>
        <v>0</v>
      </c>
      <c r="BC24" s="47">
        <f>IF(COUNTIF(※技術職員有資格者名簿!C24:T24,120)&gt;=1,1,0)</f>
        <v>0</v>
      </c>
      <c r="BD24" s="47">
        <f>IF(BC24=1,0,(IF(0=((COUNTIF(※技術職員有資格者名簿!C24:T24,222))),0,1)))</f>
        <v>0</v>
      </c>
      <c r="BE24" s="47">
        <f>IF(BC24+BD24=1,0,(IF(0=((COUNTIF(※技術職員有資格者名簿!C24:T24,182)+COUNTIF(※技術職員有資格者名簿!C24:T24,282)++COUNTIF(※技術職員有資格者名簿!C24:T24,"64-12")+COUNTIF(※技術職員有資格者名簿!C24:T24,"001-12")+COUNTIF(※技術職員有資格者名簿!C24:T24,"002-12"))),0,1)))</f>
        <v>0</v>
      </c>
      <c r="BF24" s="47">
        <f>IF(COUNTIF(※技術職員有資格者名簿!C24:T24,111)+COUNTIF(※技術職員有資格者名簿!C24:T24,113)&gt;=1,1,0)</f>
        <v>0</v>
      </c>
      <c r="BG24" s="47">
        <f>IF(BF24=1,0,(IF(0=((COUNTIF(※技術職員有資格者名簿!C24:T24,212)+COUNTIF(※技術職員有資格者名簿!C24:T24,214))),0,1)))</f>
        <v>0</v>
      </c>
      <c r="BH24" s="47">
        <f>IF(BF24+BG24=1,0,(IF(0=((COUNTIF(※技術職員有資格者名簿!C24:T24,141)+COUNTIF(※技術職員有資格者名簿!C24:T24,142)++COUNTIF(※技術職員有資格者名簿!C24:T24,"64-13")+COUNTIF(※技術職員有資格者名簿!C24:T24,"001-13")+COUNTIF(※技術職員有資格者名簿!C24:T24,"002-13"))),0,1)))</f>
        <v>0</v>
      </c>
      <c r="BI24" s="47">
        <f>IF(COUNTIF(※技術職員有資格者名簿!C24:T24,113)&gt;=1,1,0)</f>
        <v>0</v>
      </c>
      <c r="BJ24" s="47">
        <f>IF(BI24=1,0,(IF(0=((COUNTIF(※技術職員有資格者名簿!C24:T24,214))),0,1)))</f>
        <v>0</v>
      </c>
      <c r="BK24" s="47">
        <f>IF(BI24+BJ24=1,0,(IF(0=((COUNTIF(※技術職員有資格者名簿!C24:T24,141)+COUNTIF(※技術職員有資格者名簿!C24:T24,142)+COUNTIF(※技術職員有資格者名簿!C24:T24,149)+COUNTIF(※技術職員有資格者名簿!C24:T24,"64-14")+COUNTIF(※技術職員有資格者名簿!C24:T24,"001-14")+COUNTIF(※技術職員有資格者名簿!C24:T24,"002-14"))),0,1)))</f>
        <v>0</v>
      </c>
      <c r="BL24" s="47">
        <f>IF(COUNTIF(※技術職員有資格者名簿!C24:T24,120)&gt;=1,1,0)</f>
        <v>0</v>
      </c>
      <c r="BM24" s="47">
        <f>IF(BL24=1,0,(IF(0=((COUNTIF(※技術職員有資格者名簿!C24:T24,223) )),0,1)))</f>
        <v>0</v>
      </c>
      <c r="BN24" s="47">
        <f>IF(BL24+BM24=1,0,(IF(0=((COUNTIF(※技術職員有資格者名簿!C24:T24,170)+COUNTIF(※技術職員有資格者名簿!C24:T24,270)+COUNTIF(※技術職員有資格者名簿!C24:T24,183)+COUNTIF(※技術職員有資格者名簿!C24:T24,283)+COUNTIF(※技術職員有資格者名簿!C24:T24,184)+COUNTIF(※技術職員有資格者名簿!C24:T24,284)+COUNTIF(※技術職員有資格者名簿!C24:T24,185)+COUNTIF(※技術職員有資格者名簿!C24:T24,285)+COUNTIF(※技術職員有資格者名簿!C24:T24,"64-15")+COUNTIF(※技術職員有資格者名簿!C24:T24,"001-15")+COUNTIF(※技術職員有資格者名簿!C24:T24,"002-15"))),0,1)))</f>
        <v>0</v>
      </c>
      <c r="BO24" s="47">
        <f>IF(COUNTIF(※技術職員有資格者名簿!C24:T24,120)&gt;=1,1,0)</f>
        <v>0</v>
      </c>
      <c r="BP24" s="47">
        <f>IF(BO24=1,0,(IF(0=((COUNTIF(※技術職員有資格者名簿!C24:T24,223) )),0,1)))</f>
        <v>0</v>
      </c>
      <c r="BQ24" s="47">
        <f>IF(BO24+BP24=1,0,(IF(0=((COUNTIF(※技術職員有資格者名簿!C24:T24,187)+COUNTIF(※技術職員有資格者名簿!C24:T24,287)++COUNTIF(※技術職員有資格者名簿!C24:T24,"64-16")+COUNTIF(※技術職員有資格者名簿!C24:T24,"001-16")+COUNTIF(※技術職員有資格者名簿!C24:T24,"002-16"))),0,1)))</f>
        <v>0</v>
      </c>
      <c r="BR24" s="47">
        <f>IF(COUNTIF(※技術職員有資格者名簿!C24:T24,113)+COUNTIF(※技術職員有資格者名簿!C24:T24,120)&gt;=1,1,0)</f>
        <v>0</v>
      </c>
      <c r="BS24" s="47">
        <f>IF(BR24=1,0,(IF(0=((COUNTIF(※技術職員有資格者名簿!C24:T24,215)+COUNTIF(※技術職員有資格者名簿!C24:T24,223))),0,1)))</f>
        <v>0</v>
      </c>
      <c r="BT24" s="47">
        <f>IF(BR24+BS24=1,0,(IF(0=((COUNTIF(※技術職員有資格者名簿!C24:T24,188)+COUNTIF(※技術職員有資格者名簿!C24:T24,288)+COUNTIF(※技術職員有資格者名簿!C24:T24,189)++COUNTIF(※技術職員有資格者名簿!C24:T24,289)+COUNTIF(※技術職員有資格者名簿!C24:T24,190)+COUNTIF(※技術職員有資格者名簿!C24:T24,290)+COUNTIF(※技術職員有資格者名簿!C24:T24,191)+COUNTIF(※技術職員有資格者名簿!C24:T24,291)+COUNTIF(※技術職員有資格者名簿!C24:T24,167)+COUNTIF(※技術職員有資格者名簿!C24:T24,"64-17")+COUNTIF(※技術職員有資格者名簿!C24:T24,"001-17")+COUNTIF(※技術職員有資格者名簿!C24:T24,"002-17"))),0,1)))</f>
        <v>0</v>
      </c>
      <c r="BU24" s="47">
        <f>IF(COUNTIF(※技術職員有資格者名簿!C24:T24,120)&gt;=1,1,0)</f>
        <v>0</v>
      </c>
      <c r="BV24" s="47">
        <f>IF(BU24=1,0,(IF(0=((COUNTIF(※技術職員有資格者名簿!C24:T24,223) )),0,1)))</f>
        <v>0</v>
      </c>
      <c r="BW24" s="47">
        <f>IF(BU24+BV24=1,0,(IF(0=((COUNTIF(※技術職員有資格者名簿!C24:T24,197)+COUNTIF(※技術職員有資格者名簿!C24:T24,297)++COUNTIF(※技術職員有資格者名簿!C24:T24,"64-18")+COUNTIF(※技術職員有資格者名簿!C24:T24,"001-18")+COUNTIF(※技術職員有資格者名簿!C24:T24,"002-18"))),0,1)))</f>
        <v>0</v>
      </c>
      <c r="BX24" s="47">
        <f>IF(COUNTIF(※技術職員有資格者名簿!C24:T24,120)+COUNTIF(※技術職員有資格者名簿!C24:T24,137)&gt;=1,1,0)</f>
        <v>0</v>
      </c>
      <c r="BY24" s="47">
        <f>IF(BX24=1,0,(IF(0=((COUNTIF(※技術職員有資格者名簿!C24:T24,223)+COUNTIF(※技術職員有資格者名簿!C24:T24,238) )),0,1)))</f>
        <v>0</v>
      </c>
      <c r="BZ24" s="47">
        <f>IF(BX24+BY24=1,0,(IF(0=((COUNTIF(※技術職員有資格者名簿!C24:T24,192)+COUNTIF(※技術職員有資格者名簿!C24:T24,292)+COUNTIF(※技術職員有資格者名簿!C24:T24,193)++COUNTIF(※技術職員有資格者名簿!C24:T24,293)+COUNTIF(※技術職員有資格者名簿!C24:T24,"64-19")+COUNTIF(※技術職員有資格者名簿!C24:T24,"001-19")+COUNTIF(※技術職員有資格者名簿!C24:T24,"002-19"))),0,1)))</f>
        <v>0</v>
      </c>
      <c r="CA24" s="47">
        <v>0</v>
      </c>
      <c r="CB24" s="47">
        <v>0</v>
      </c>
      <c r="CC24" s="47">
        <f>IF(CA24+CB24=1,0,(IF(0=((COUNTIF(※技術職員有資格者名簿!C24:T24,145)+COUNTIF(※技術職員有資格者名簿!C24:T24,146)+COUNTIF(※技術職員有資格者名簿!C24:T24,"001-20")+COUNTIF(※技術職員有資格者名簿!C24:T24,"002-20"))),0,1)))</f>
        <v>0</v>
      </c>
      <c r="CD24" s="47">
        <f>IF(COUNTIF(※技術職員有資格者名簿!C24:T24,120)&gt;=1,1,0)</f>
        <v>0</v>
      </c>
      <c r="CE24" s="47">
        <f>IF(CD24=1,0,(IF(0=((COUNTIF(※技術職員有資格者名簿!C24:T24,223) )),0,1)))</f>
        <v>0</v>
      </c>
      <c r="CF24" s="47">
        <f>IF(CD24+CE24=1,0,(IF(0=((COUNTIF(※技術職員有資格者名簿!C24:T24,194)+COUNTIF(※技術職員有資格者名簿!C24:T24,294)+COUNTIF(※技術職員有資格者名簿!C24:T24,"64-21")+COUNTIF(※技術職員有資格者名簿!C24:T24,"001-21")+COUNTIF(※技術職員有資格者名簿!C24:T24,"002-21"))),0,1)))</f>
        <v>0</v>
      </c>
      <c r="CG24" s="47">
        <f>IF(COUNTIF(※技術職員有資格者名簿!C24:T24,131)&gt;=1,1,0)</f>
        <v>0</v>
      </c>
      <c r="CH24" s="47">
        <f>IF(CG24=1,0,(IF(0=((COUNTIF(※技術職員有資格者名簿!C24:T24,232) )),0,1)))</f>
        <v>0</v>
      </c>
      <c r="CI24" s="47">
        <f>IF(CG24+CH24=1,0,(IF(0=((COUNTIF(※技術職員有資格者名簿!C24:T24,144)+COUNTIF(※技術職員有資格者名簿!C24:T24,259)+COUNTIF(※技術職員有資格者名簿!C24:T24,260)+COUNTIF(※技術職員有資格者名簿!C24:T24,261)+COUNTIF(※技術職員有資格者名簿!C24:T24,"64-22")+COUNTIF(※技術職員有資格者名簿!C24:T24,"001-22")+COUNTIF(※技術職員有資格者名簿!C24:T24,"002-22"))),0,1)))</f>
        <v>0</v>
      </c>
      <c r="CJ24" s="47">
        <f>IF(COUNTIF(※技術職員有資格者名簿!C24:T24,133)&gt;=1,1,0)</f>
        <v>0</v>
      </c>
      <c r="CK24" s="47">
        <f>IF(CJ24=1,0,(IF(0=((COUNTIF(※技術職員有資格者名簿!C24:T24,234))),0,1)))</f>
        <v>0</v>
      </c>
      <c r="CL24" s="47">
        <f>IF(CJ24+CK24=1,0,(IF(0=((COUNTIF(※技術職員有資格者名簿!C24:T24,141)+COUNTIF(※技術職員有資格者名簿!C24:T24,142)+COUNTIF(※技術職員有資格者名簿!C24:T24,150)+COUNTIF(※技術職員有資格者名簿!C24:T24,151)+COUNTIF(※技術職員有資格者名簿!C24:T24,196)+COUNTIF(※技術職員有資格者名簿!C24:T24,296)+COUNTIF(※技術職員有資格者名簿!C24:T24,"64-23")+COUNTIF(※技術職員有資格者名簿!C24:T24,"001-23")+COUNTIF(※技術職員有資格者名簿!C24:T24,"002-23"))),0,1)))</f>
        <v>0</v>
      </c>
      <c r="CM24" s="47">
        <v>0</v>
      </c>
      <c r="CN24" s="47">
        <v>0</v>
      </c>
      <c r="CO24" s="47">
        <f>IF(CM24+CN24=1,0,(IF(0=((COUNTIF(※技術職員有資格者名簿!C24:T24,148)+COUNTIF(※技術職員有資格者名簿!C24:T24,198)+COUNTIF(※技術職員有資格者名簿!C24:T24,298)+COUNTIF(※技術職員有資格者名簿!C24:T24,61)+COUNTIF(※技術職員有資格者名簿!C24:T24,"001-24")+COUNTIF(※技術職員有資格者名簿!C24:T24,"002-24"))),0,1)))</f>
        <v>0</v>
      </c>
      <c r="CP24" s="47">
        <f>IF(COUNTIF(※技術職員有資格者名簿!C24:T24,120)&gt;=1,1,0)</f>
        <v>0</v>
      </c>
      <c r="CQ24" s="47">
        <f>IF(CP24=1,0,(IF(0=((COUNTIF(※技術職員有資格者名簿!C24:T24,223) )),0,1)))</f>
        <v>0</v>
      </c>
      <c r="CR24" s="47">
        <f>IF(CP24+CQ24=1,0,(IF(0=((COUNTIF(※技術職員有資格者名簿!C24:T24,195)+COUNTIF(※技術職員有資格者名簿!C24:T24,295)+COUNTIF(※技術職員有資格者名簿!C24:T24,"64-25")+COUNTIF(※技術職員有資格者名簿!C24:T24,"001-25")+COUNTIF(※技術職員有資格者名簿!C24:T24,"002-25"))),0,1)))</f>
        <v>0</v>
      </c>
      <c r="CS24" s="47">
        <f>IF(COUNTIF(※技術職員有資格者名簿!C24:T24,113)&gt;=1,1,0)</f>
        <v>0</v>
      </c>
      <c r="CT24" s="47">
        <f>IF(CS24=1,0,(IF(0=((COUNTIF(※技術職員有資格者名簿!C24:T24,214) )),0,1)))</f>
        <v>0</v>
      </c>
      <c r="CU24" s="47">
        <f>IF(CS24+CT24=1,0,(IF(0=((COUNTIF(※技術職員有資格者名簿!C24:T24,147)+COUNTIF(※技術職員有資格者名簿!C24:T24,148)+COUNTIF(※技術職員有資格者名簿!C24:T24,153)+COUNTIF(※技術職員有資格者名簿!C24:T24,154)+COUNTIF(※技術職員有資格者名簿!C24:T24,"001-26")+COUNTIF(※技術職員有資格者名簿!C24:T24,"002-26"))),0,1)))</f>
        <v>0</v>
      </c>
      <c r="CV24" s="47">
        <v>0</v>
      </c>
      <c r="CW24" s="47">
        <v>0</v>
      </c>
      <c r="CX24" s="47">
        <f>IF(COUNTIF(※技術職員有資格者名簿!C24:T24,168)+COUNTIF(※技術職員有資格者名簿!C24:T24,169)+COUNTIF(※技術職員有資格者名簿!C24:T24,"64-27")+COUNTIF(※技術職員有資格者名簿!C24:T24,"001-27")+COUNTIF(※技術職員有資格者名簿!C24:T24,"002-27")&gt;=1,1,0)</f>
        <v>0</v>
      </c>
      <c r="CY24" s="47">
        <v>0</v>
      </c>
      <c r="CZ24" s="47">
        <v>0</v>
      </c>
      <c r="DA24" s="47">
        <f>IF(COUNTIF(※技術職員有資格者名簿!C24:T24,154)+COUNTIF(※技術職員有資格者名簿!C24:T24,"001-28")+COUNTIF(※技術職員有資格者名簿!C24:T24,"002-28")&gt;=1,1,0)</f>
        <v>0</v>
      </c>
      <c r="DB24" s="47">
        <f>IF(COUNTIF(※技術職員有資格者名簿!C24:T24,113)+COUNTIF(※技術職員有資格者名簿!C24:T24,120)&gt;=1,1,0)</f>
        <v>0</v>
      </c>
      <c r="DC24" s="47">
        <f>IF(DB24=1,0,(IF(0=((COUNTIF(※技術職員有資格者名簿!C24:T24,214)+COUNTIF(※技術職員有資格者名簿!C24:T24,221)+COUNTIF(※技術職員有資格者名簿!C24:T24,222))),0,1)))</f>
        <v>0</v>
      </c>
      <c r="DD24" s="47">
        <f>IF(DB24+DC24=1,0,(IF(0=((COUNTIF(※技術職員有資格者名簿!C24:T24,141)+COUNTIF(※技術職員有資格者名簿!C24:T24,142)+COUNTIF(※技術職員有資格者名簿!C24:T24,157)++COUNTIF(※技術職員有資格者名簿!C24:T24,257)+COUNTIF(※技術職員有資格者名簿!C24:T24,60)+COUNTIF(※技術職員有資格者名簿!C24:T24,"001-29")+COUNTIF(※技術職員有資格者名簿!C24:T24,"002-29"))),0,1)))</f>
        <v>0</v>
      </c>
    </row>
    <row r="25" spans="1:108" ht="48" customHeight="1">
      <c r="A25" s="125">
        <v>15</v>
      </c>
      <c r="B25" s="174"/>
      <c r="C25" s="158"/>
      <c r="D25" s="159" t="str">
        <f>IFERROR(VLOOKUP($C25,建設工事資格区分コード表!$A:$F,4,FALSE)&amp;"","")</f>
        <v/>
      </c>
      <c r="E25" s="160" t="str">
        <f>IFERROR(VLOOKUP($C25,建設工事資格区分コード表!$A:$F,6,FALSE),"")</f>
        <v/>
      </c>
      <c r="F25" s="158"/>
      <c r="G25" s="159" t="str">
        <f>IFERROR(VLOOKUP($F25,建設工事資格区分コード表!$A:$F,4,FALSE)&amp;"","")</f>
        <v/>
      </c>
      <c r="H25" s="160" t="str">
        <f>IFERROR(VLOOKUP($F25,建設工事資格区分コード表!$A:$F,6,FALSE),"")</f>
        <v/>
      </c>
      <c r="I25" s="158"/>
      <c r="J25" s="159" t="str">
        <f>IFERROR(VLOOKUP($I25,建設工事資格区分コード表!$A:$F,4,FALSE)&amp;"","")</f>
        <v/>
      </c>
      <c r="K25" s="160" t="str">
        <f>IFERROR(VLOOKUP($I25,建設工事資格区分コード表!$A:$F,6,FALSE),"")</f>
        <v/>
      </c>
      <c r="L25" s="158"/>
      <c r="M25" s="159" t="str">
        <f>IFERROR(VLOOKUP($L25,建設工事資格区分コード表!$A:$F,4,FALSE)&amp;"","")</f>
        <v/>
      </c>
      <c r="N25" s="160" t="str">
        <f>IFERROR(VLOOKUP($L25,建設工事資格区分コード表!$A:$F,6,FALSE),"")</f>
        <v/>
      </c>
      <c r="O25" s="158"/>
      <c r="P25" s="159" t="str">
        <f>IFERROR(VLOOKUP($O25,建設工事資格区分コード表!$A:$F,4,FALSE)&amp;"","")</f>
        <v/>
      </c>
      <c r="Q25" s="160" t="str">
        <f>IFERROR(VLOOKUP($O25,建設工事資格区分コード表!$A:$F,6,FALSE),"")</f>
        <v/>
      </c>
      <c r="R25" s="158"/>
      <c r="S25" s="159" t="str">
        <f>IFERROR(VLOOKUP($R25,建設工事資格区分コード表!$A:$F,4,FALSE)&amp;"","")</f>
        <v/>
      </c>
      <c r="T25" s="161" t="str">
        <f>IFERROR(VLOOKUP($R25,建設工事資格区分コード表!$A:$F,6,FALSE),"")</f>
        <v/>
      </c>
      <c r="V25" s="47">
        <f>IF(COUNTIF(※技術職員有資格者名簿!C25:T25,111)+COUNTIF(※技術職員有資格者名簿!C25:T25,113)&gt;=1,1,0)</f>
        <v>0</v>
      </c>
      <c r="W25" s="47">
        <f>IF(V25=1,0,(IF(0=((COUNTIF(※技術職員有資格者名簿!$C25:$T25,212)+COUNTIF(※技術職員有資格者名簿!$C25:$T25,214))),0,1)))</f>
        <v>0</v>
      </c>
      <c r="X25" s="73">
        <f>IF(V25+W25=1,0,(IF(0=((COUNTIF(※技術職員有資格者名簿!C25:T25,141)+COUNTIF(※技術職員有資格者名簿!C25:T25,142)+COUNTIF(※技術職員有資格者名簿!C25:T25,143)++COUNTIF(※技術職員有資格者名簿!C25:T25,149)+COUNTIF(※技術職員有資格者名簿!C25:T25,151)+COUNTIF(※技術職員有資格者名簿!C25:T25,"001-1")+COUNTIF(※技術職員有資格者名簿!C25:T25,"002-1"))),0,1)))</f>
        <v>0</v>
      </c>
      <c r="Y25" s="47">
        <f>IF(COUNTIF(※技術職員有資格者名簿!C25:T25,120)+COUNTIF(※技術職員有資格者名簿!C25:T25,137)&gt;=1,1,0)</f>
        <v>0</v>
      </c>
      <c r="Z25" s="47">
        <f>IF(Y25=1,0,(IF(0=((COUNTIF(※技術職員有資格者名簿!$C25:$T25,221)+COUNTIF(※技術職員有資格者名簿!$C25:$T25,238))),0,1)))</f>
        <v>0</v>
      </c>
      <c r="AA25" s="73">
        <f>IF(Y25+Z25=1,0,(IF(0=((COUNTIF(※技術職員有資格者名簿!F25:W25,"001-2")+COUNTIF(※技術職員有資格者名簿!F25:W25,"002-2"))),0,1)))</f>
        <v>0</v>
      </c>
      <c r="AB25" s="47">
        <f>IF(COUNTIF(※技術職員有資格者名簿!C25:T25,120)+COUNTIF(※技術職員有資格者名簿!C25:T25,137)&gt;=1,1,0)</f>
        <v>0</v>
      </c>
      <c r="AC25" s="47">
        <f>IF(AB25=1,0,(IF(0=((COUNTIF(※技術職員有資格者名簿!C25:T25,222)+COUNTIF(※技術職員有資格者名簿!C25:T25,223)+COUNTIF(※技術職員有資格者名簿!C25:T25,238)+COUNTIF(※技術職員有資格者名簿!C25:T25,239) )),0,1)))</f>
        <v>0</v>
      </c>
      <c r="AD25" s="73">
        <f>IF(AB25+AC25=1,0,(IF(0=(COUNTIF(※技術職員有資格者名簿!C25:T25,171)+COUNTIF(※技術職員有資格者名簿!C25:T25,271)+COUNTIF(※技術職員有資格者名簿!C25:T25,164)++COUNTIF(※技術職員有資格者名簿!C25:T25,264)+COUNTIF(※技術職員有資格者名簿!C25:T25,"64-3" )+COUNTIF(※技術職員有資格者名簿!C25:T25,"001-3")+COUNTIF(※技術職員有資格者名簿!C25:T25,"002-3")),0,1)))</f>
        <v>0</v>
      </c>
      <c r="AE25" s="47">
        <f>IF(COUNTIF(※技術職員有資格者名簿!C25:T25,120)&gt;=1,1,0)</f>
        <v>0</v>
      </c>
      <c r="AF25" s="47">
        <f>IF(AE25=1,0,(IF(0=((COUNTIF(※技術職員有資格者名簿!C25:T25,223) )),0,1)))</f>
        <v>0</v>
      </c>
      <c r="AG25" s="73">
        <f>IF(AE25+AF25=1,0,(IF(0=((COUNTIF(※技術職員有資格者名簿!C25:T25,172)+COUNTIF(※技術職員有資格者名簿!C25:T25,272)+COUNTIF(※技術職員有資格者名簿!C25:T25,"64-4")+COUNTIF(※技術職員有資格者名簿!C25:T25,"001-4")+COUNTIF(※技術職員有資格者名簿!C25:T25,"002-4"))),0,1)))</f>
        <v>0</v>
      </c>
      <c r="AH25" s="47">
        <f>IF(COUNTIF(※技術職員有資格者名簿!C25:T25,111)+COUNTIF(※技術職員有資格者名簿!C25:T25,113)+COUNTIF(※技術職員有資格者名簿!C25:T25,120)&gt;=1,1,0)</f>
        <v>0</v>
      </c>
      <c r="AI25" s="47">
        <f>IF(AH25=1,0,(IF(0=((COUNTIF(※技術職員有資格者名簿!C25:T25,212)+COUNTIF(※技術職員有資格者名簿!C25:T25,214)+COUNTIF(※技術職員有資格者名簿!C25:T25,216)+COUNTIF(※技術職員有資格者名簿!C25:T25,222))),0,1)))</f>
        <v>0</v>
      </c>
      <c r="AJ25" s="47">
        <f>IF(AH25+AI25=1,0,(IF(0=((COUNTIF(※技術職員有資格者名簿!C25:T25,141)+COUNTIF(※技術職員有資格者名簿!C25:T25,142)+COUNTIF(※技術職員有資格者名簿!C25:T25,143)+COUNTIF(※技術職員有資格者名簿!C25:T25,149)+COUNTIF(※技術職員有資格者名簿!C25:T25,151)+COUNTIF(※技術職員有資格者名簿!C25:T25,164)+COUNTIF(※技術職員有資格者名簿!C25:T25,264)+COUNTIF(※技術職員有資格者名簿!C25:T25,157)+COUNTIF(※技術職員有資格者名簿!C25:T25,257)+COUNTIF(※技術職員有資格者名簿!C25:T25,173)+COUNTIF(※技術職員有資格者名簿!C25:T25,273)+COUNTIF(※技術職員有資格者名簿!C25:T25,166)+COUNTIF(※技術職員有資格者名簿!C25:T25,266)+COUNTIF(※技術職員有資格者名簿!C25:T25,61)+COUNTIF(※技術職員有資格者名簿!C25:T25,40)+COUNTIF(※技術職員有資格者名簿!C25:T25,"64-5")+COUNTIF(※技術職員有資格者名簿!C25:T25,"001-5")+COUNTIF(※技術職員有資格者名簿!C25:T25,"002-5") )),0,1)))</f>
        <v>0</v>
      </c>
      <c r="AK25" s="47">
        <f>IF(COUNTIF(※技術職員有資格者名簿!C25:T25,113)+COUNTIF(※技術職員有資格者名簿!C25:T25,120)&gt;=1,1,0)</f>
        <v>0</v>
      </c>
      <c r="AL25" s="47">
        <f>IF(AK25=1,0,(IF(0=((COUNTIF(※技術職員有資格者名簿!C25:T25,214)+COUNTIF(※技術職員有資格者名簿!C25:T25,223))),0,1)))</f>
        <v>0</v>
      </c>
      <c r="AM25" s="47">
        <f>IF(AK25+AL25=1,0,(IF(0=((COUNTIF(※技術職員有資格者名簿!C25:T25,179)+COUNTIF(※技術職員有資格者名簿!C25:T25,279)+COUNTIF(※技術職員有資格者名簿!C25:T25,180)++COUNTIF(※技術職員有資格者名簿!C25:T25,280)+COUNTIF(※技術職員有資格者名簿!C25:T25,"64-6")+COUNTIF(※技術職員有資格者名簿!C25:T25,"001-6")+COUNTIF(※技術職員有資格者名簿!C25:T25,"002-6"))),0,1)))</f>
        <v>0</v>
      </c>
      <c r="AN25" s="47">
        <f>IF(COUNTIF(※技術職員有資格者名簿!C25:T25,120)+COUNTIF(※技術職員有資格者名簿!C25:T25,137)&gt;=1,1,0)</f>
        <v>0</v>
      </c>
      <c r="AO25" s="47">
        <f>IF(AN25=1,0,(IF(0=((COUNTIF(※技術職員有資格者名簿!C25:T25,223)+COUNTIF(※技術職員有資格者名簿!C25:T25,238) )),0,1)))</f>
        <v>0</v>
      </c>
      <c r="AP25" s="47">
        <f>IF(AN25+AO25=1,0,(IF(0=((COUNTIF(※技術職員有資格者名簿!C25:T25,170)+COUNTIF(※技術職員有資格者名簿!C25:T25,270)+COUNTIF(※技術職員有資格者名簿!C25:T25,184)++COUNTIF(※技術職員有資格者名簿!C25:T25,284)+COUNTIF(※技術職員有資格者名簿!C25:T25,186)+COUNTIF(※技術職員有資格者名簿!C25:T25,286)+COUNTIF(※技術職員有資格者名簿!C25:T25,"64-7")+COUNTIF(※技術職員有資格者名簿!C25:T25,"001-7")+COUNTIF(※技術職員有資格者名簿!C25:T25,"002-7"))),0,1)))</f>
        <v>0</v>
      </c>
      <c r="AQ25" s="47">
        <f>IF(COUNTIF(※技術職員有資格者名簿!C25:T25,127)&gt;=1,1,0)</f>
        <v>0</v>
      </c>
      <c r="AR25" s="47">
        <f>IF(AQ25=1,0,(IF(0=((COUNTIF(※技術職員有資格者名簿!C25:T25,228)+COUNTIF(※技術職員有資格者名簿!C25:T25,155) )),0,1)))</f>
        <v>0</v>
      </c>
      <c r="AS25" s="47">
        <f>IF(AQ25+AR25=1,0,(IF(0=((COUNTIF(※技術職員有資格者名簿!C25:T25,141)+COUNTIF(※技術職員有資格者名簿!C25:T25,142)+COUNTIF(※技術職員有資格者名簿!C25:T25,144)++COUNTIF(※技術職員有資格者名簿!C25:T25,256)+COUNTIF(※技術職員有資格者名簿!C25:T25,258)+COUNTIF(※技術職員有資格者名簿!C25:T25,62)+COUNTIF(※技術職員有資格者名簿!C25:T25,63)+COUNTIF(※技術職員有資格者名簿!C25:T25,"64-8")+COUNTIF(※技術職員有資格者名簿!C25:T25,"001-8")+COUNTIF(※技術職員有資格者名簿!C25:T25,"002-8"))),0,1)))</f>
        <v>0</v>
      </c>
      <c r="AT25" s="47">
        <f>IF(COUNTIF(※技術職員有資格者名簿!C25:T25,129)&gt;=1,1,0)</f>
        <v>0</v>
      </c>
      <c r="AU25" s="47">
        <f>IF(AT25=1,0,(IF(0=((COUNTIF(※技術職員有資格者名簿!C25:T25,230) )),0,1)))</f>
        <v>0</v>
      </c>
      <c r="AV25" s="47">
        <f>IF(AT25+AU25=1,0,(IF(0=((COUNTIF(※技術職員有資格者名簿!C25:T25,146)+COUNTIF(※技術職員有資格者名簿!C25:T25,147)+COUNTIF(※技術職員有資格者名簿!C25:T25,148)+COUNTIF(※技術職員有資格者名簿!C25:T25,152)+COUNTIF(※技術職員有資格者名簿!C25:T25,153)+COUNTIF(※技術職員有資格者名簿!C25:T25,154)+COUNTIF(※技術職員有資格者名簿!C25:T25,265)+COUNTIF(※技術職員有資格者名簿!C25:T25,174)+COUNTIF(※技術職員有資格者名簿!C25:T25,274)+COUNTIF(※技術職員有資格者名簿!C25:T25,175)+COUNTIF(※技術職員有資格者名簿!C25:T25,275)+COUNTIF(※技術職員有資格者名簿!C25:T25,176)+COUNTIF(※技術職員有資格者名簿!C25:T25,276)+COUNTIF(※技術職員有資格者名簿!C25:T25,170)+COUNTIF(※技術職員有資格者名簿!C25:T25,270)+COUNTIF(※技術職員有資格者名簿!C25:T25,62)+COUNTIF(※技術職員有資格者名簿!C25:T25,63)+COUNTIF(※技術職員有資格者名簿!C25:T25,"64-9")+COUNTIF(※技術職員有資格者名簿!C25:T25,"001-9")+COUNTIF(※技術職員有資格者名簿!C25:T25,"002-9"))),0,1)))</f>
        <v>0</v>
      </c>
      <c r="AW25" s="47">
        <f>IF(COUNTIF(※技術職員有資格者名簿!C25:T25,120)+COUNTIF(※技術職員有資格者名簿!C25:T25,137)&gt;=1,1,0)</f>
        <v>0</v>
      </c>
      <c r="AX25" s="47">
        <f>IF(AW25=1,0,(IF(0=((COUNTIF(※技術職員有資格者名簿!C25:T25,222)+COUNTIF(※技術職員有資格者名簿!C25:T25,223)+COUNTIF(※技術職員有資格者名簿!C25:T25,238))),0,1)))</f>
        <v>0</v>
      </c>
      <c r="AY25" s="47">
        <f>IF(AW25+AX25=1,0,(IF(0=((COUNTIF(※技術職員有資格者名簿!C25:T25,177)+COUNTIF(※技術職員有資格者名簿!C25:T25,277)+COUNTIF(※技術職員有資格者名簿!C25:T25,178)++COUNTIF(※技術職員有資格者名簿!C25:T25,278)+COUNTIF(※技術職員有資格者名簿!C25:T25,179)+COUNTIF(※技術職員有資格者名簿!C25:T25,279)+COUNTIF(※技術職員有資格者名簿!C25:T25,"64-10")+COUNTIF(※技術職員有資格者名簿!C25:T25,"001-10")+COUNTIF(※技術職員有資格者名簿!C25:T25,"002-10"))),0,1)))</f>
        <v>0</v>
      </c>
      <c r="AZ25" s="47">
        <f>IF(COUNTIF(※技術職員有資格者名簿!C25:T25,113)+COUNTIF(※技術職員有資格者名簿!C25:T25,120)+COUNTIF(※技術職員有資格者名簿!C25:T25,137)&gt;=1,1,0)</f>
        <v>0</v>
      </c>
      <c r="BA25" s="47">
        <f>IF(AZ25=1,0,(IF(0=((COUNTIF(※技術職員有資格者名簿!C25:T25,214)+COUNTIF(※技術職員有資格者名簿!C25:T25,222))),0,1)))</f>
        <v>0</v>
      </c>
      <c r="BB25" s="47">
        <f>IF(AZ25+BA25=1,0,(IF(0=((COUNTIF(※技術職員有資格者名簿!C25:T25,142)+COUNTIF(※技術職員有資格者名簿!C25:T25,181)+COUNTIF(※技術職員有資格者名簿!C25:T25,281)++COUNTIF(※技術職員有資格者名簿!C25:T25,"64-11")+COUNTIF(※技術職員有資格者名簿!C25:T25,"001-11")+COUNTIF(※技術職員有資格者名簿!C25:T25,"002-11"))),0,1)))</f>
        <v>0</v>
      </c>
      <c r="BC25" s="47">
        <f>IF(COUNTIF(※技術職員有資格者名簿!C25:T25,120)&gt;=1,1,0)</f>
        <v>0</v>
      </c>
      <c r="BD25" s="47">
        <f>IF(BC25=1,0,(IF(0=((COUNTIF(※技術職員有資格者名簿!C25:T25,222))),0,1)))</f>
        <v>0</v>
      </c>
      <c r="BE25" s="47">
        <f>IF(BC25+BD25=1,0,(IF(0=((COUNTIF(※技術職員有資格者名簿!C25:T25,182)+COUNTIF(※技術職員有資格者名簿!C25:T25,282)++COUNTIF(※技術職員有資格者名簿!C25:T25,"64-12")+COUNTIF(※技術職員有資格者名簿!C25:T25,"001-12")+COUNTIF(※技術職員有資格者名簿!C25:T25,"002-12"))),0,1)))</f>
        <v>0</v>
      </c>
      <c r="BF25" s="47">
        <f>IF(COUNTIF(※技術職員有資格者名簿!C25:T25,111)+COUNTIF(※技術職員有資格者名簿!C25:T25,113)&gt;=1,1,0)</f>
        <v>0</v>
      </c>
      <c r="BG25" s="47">
        <f>IF(BF25=1,0,(IF(0=((COUNTIF(※技術職員有資格者名簿!C25:T25,212)+COUNTIF(※技術職員有資格者名簿!C25:T25,214))),0,1)))</f>
        <v>0</v>
      </c>
      <c r="BH25" s="47">
        <f>IF(BF25+BG25=1,0,(IF(0=((COUNTIF(※技術職員有資格者名簿!C25:T25,141)+COUNTIF(※技術職員有資格者名簿!C25:T25,142)++COUNTIF(※技術職員有資格者名簿!C25:T25,"64-13")+COUNTIF(※技術職員有資格者名簿!C25:T25,"001-13")+COUNTIF(※技術職員有資格者名簿!C25:T25,"002-13"))),0,1)))</f>
        <v>0</v>
      </c>
      <c r="BI25" s="47">
        <f>IF(COUNTIF(※技術職員有資格者名簿!C25:T25,113)&gt;=1,1,0)</f>
        <v>0</v>
      </c>
      <c r="BJ25" s="47">
        <f>IF(BI25=1,0,(IF(0=((COUNTIF(※技術職員有資格者名簿!C25:T25,214))),0,1)))</f>
        <v>0</v>
      </c>
      <c r="BK25" s="47">
        <f>IF(BI25+BJ25=1,0,(IF(0=((COUNTIF(※技術職員有資格者名簿!C25:T25,141)+COUNTIF(※技術職員有資格者名簿!C25:T25,142)+COUNTIF(※技術職員有資格者名簿!C25:T25,149)+COUNTIF(※技術職員有資格者名簿!C25:T25,"64-14")+COUNTIF(※技術職員有資格者名簿!C25:T25,"001-14")+COUNTIF(※技術職員有資格者名簿!C25:T25,"002-14"))),0,1)))</f>
        <v>0</v>
      </c>
      <c r="BL25" s="47">
        <f>IF(COUNTIF(※技術職員有資格者名簿!C25:T25,120)&gt;=1,1,0)</f>
        <v>0</v>
      </c>
      <c r="BM25" s="47">
        <f>IF(BL25=1,0,(IF(0=((COUNTIF(※技術職員有資格者名簿!C25:T25,223) )),0,1)))</f>
        <v>0</v>
      </c>
      <c r="BN25" s="47">
        <f>IF(BL25+BM25=1,0,(IF(0=((COUNTIF(※技術職員有資格者名簿!C25:T25,170)+COUNTIF(※技術職員有資格者名簿!C25:T25,270)+COUNTIF(※技術職員有資格者名簿!C25:T25,183)+COUNTIF(※技術職員有資格者名簿!C25:T25,283)+COUNTIF(※技術職員有資格者名簿!C25:T25,184)+COUNTIF(※技術職員有資格者名簿!C25:T25,284)+COUNTIF(※技術職員有資格者名簿!C25:T25,185)+COUNTIF(※技術職員有資格者名簿!C25:T25,285)+COUNTIF(※技術職員有資格者名簿!C25:T25,"64-15")+COUNTIF(※技術職員有資格者名簿!C25:T25,"001-15")+COUNTIF(※技術職員有資格者名簿!C25:T25,"002-15"))),0,1)))</f>
        <v>0</v>
      </c>
      <c r="BO25" s="47">
        <f>IF(COUNTIF(※技術職員有資格者名簿!C25:T25,120)&gt;=1,1,0)</f>
        <v>0</v>
      </c>
      <c r="BP25" s="47">
        <f>IF(BO25=1,0,(IF(0=((COUNTIF(※技術職員有資格者名簿!C25:T25,223) )),0,1)))</f>
        <v>0</v>
      </c>
      <c r="BQ25" s="47">
        <f>IF(BO25+BP25=1,0,(IF(0=((COUNTIF(※技術職員有資格者名簿!C25:T25,187)+COUNTIF(※技術職員有資格者名簿!C25:T25,287)++COUNTIF(※技術職員有資格者名簿!C25:T25,"64-16")+COUNTIF(※技術職員有資格者名簿!C25:T25,"001-16")+COUNTIF(※技術職員有資格者名簿!C25:T25,"002-16"))),0,1)))</f>
        <v>0</v>
      </c>
      <c r="BR25" s="47">
        <f>IF(COUNTIF(※技術職員有資格者名簿!C25:T25,113)+COUNTIF(※技術職員有資格者名簿!C25:T25,120)&gt;=1,1,0)</f>
        <v>0</v>
      </c>
      <c r="BS25" s="47">
        <f>IF(BR25=1,0,(IF(0=((COUNTIF(※技術職員有資格者名簿!C25:T25,215)+COUNTIF(※技術職員有資格者名簿!C25:T25,223))),0,1)))</f>
        <v>0</v>
      </c>
      <c r="BT25" s="47">
        <f>IF(BR25+BS25=1,0,(IF(0=((COUNTIF(※技術職員有資格者名簿!C25:T25,188)+COUNTIF(※技術職員有資格者名簿!C25:T25,288)+COUNTIF(※技術職員有資格者名簿!C25:T25,189)++COUNTIF(※技術職員有資格者名簿!C25:T25,289)+COUNTIF(※技術職員有資格者名簿!C25:T25,190)+COUNTIF(※技術職員有資格者名簿!C25:T25,290)+COUNTIF(※技術職員有資格者名簿!C25:T25,191)+COUNTIF(※技術職員有資格者名簿!C25:T25,291)+COUNTIF(※技術職員有資格者名簿!C25:T25,167)+COUNTIF(※技術職員有資格者名簿!C25:T25,"64-17")+COUNTIF(※技術職員有資格者名簿!C25:T25,"001-17")+COUNTIF(※技術職員有資格者名簿!C25:T25,"002-17"))),0,1)))</f>
        <v>0</v>
      </c>
      <c r="BU25" s="47">
        <f>IF(COUNTIF(※技術職員有資格者名簿!C25:T25,120)&gt;=1,1,0)</f>
        <v>0</v>
      </c>
      <c r="BV25" s="47">
        <f>IF(BU25=1,0,(IF(0=((COUNTIF(※技術職員有資格者名簿!C25:T25,223) )),0,1)))</f>
        <v>0</v>
      </c>
      <c r="BW25" s="47">
        <f>IF(BU25+BV25=1,0,(IF(0=((COUNTIF(※技術職員有資格者名簿!C25:T25,197)+COUNTIF(※技術職員有資格者名簿!C25:T25,297)++COUNTIF(※技術職員有資格者名簿!C25:T25,"64-18")+COUNTIF(※技術職員有資格者名簿!C25:T25,"001-18")+COUNTIF(※技術職員有資格者名簿!C25:T25,"002-18"))),0,1)))</f>
        <v>0</v>
      </c>
      <c r="BX25" s="47">
        <f>IF(COUNTIF(※技術職員有資格者名簿!C25:T25,120)+COUNTIF(※技術職員有資格者名簿!C25:T25,137)&gt;=1,1,0)</f>
        <v>0</v>
      </c>
      <c r="BY25" s="47">
        <f>IF(BX25=1,0,(IF(0=((COUNTIF(※技術職員有資格者名簿!C25:T25,223)+COUNTIF(※技術職員有資格者名簿!C25:T25,238) )),0,1)))</f>
        <v>0</v>
      </c>
      <c r="BZ25" s="47">
        <f>IF(BX25+BY25=1,0,(IF(0=((COUNTIF(※技術職員有資格者名簿!C25:T25,192)+COUNTIF(※技術職員有資格者名簿!C25:T25,292)+COUNTIF(※技術職員有資格者名簿!C25:T25,193)++COUNTIF(※技術職員有資格者名簿!C25:T25,293)+COUNTIF(※技術職員有資格者名簿!C25:T25,"64-19")+COUNTIF(※技術職員有資格者名簿!C25:T25,"001-19")+COUNTIF(※技術職員有資格者名簿!C25:T25,"002-19"))),0,1)))</f>
        <v>0</v>
      </c>
      <c r="CA25" s="47">
        <v>0</v>
      </c>
      <c r="CB25" s="47">
        <v>0</v>
      </c>
      <c r="CC25" s="47">
        <f>IF(CA25+CB25=1,0,(IF(0=((COUNTIF(※技術職員有資格者名簿!C25:T25,145)+COUNTIF(※技術職員有資格者名簿!C25:T25,146)+COUNTIF(※技術職員有資格者名簿!C25:T25,"001-20")+COUNTIF(※技術職員有資格者名簿!C25:T25,"002-20"))),0,1)))</f>
        <v>0</v>
      </c>
      <c r="CD25" s="47">
        <f>IF(COUNTIF(※技術職員有資格者名簿!C25:T25,120)&gt;=1,1,0)</f>
        <v>0</v>
      </c>
      <c r="CE25" s="47">
        <f>IF(CD25=1,0,(IF(0=((COUNTIF(※技術職員有資格者名簿!C25:T25,223) )),0,1)))</f>
        <v>0</v>
      </c>
      <c r="CF25" s="47">
        <f>IF(CD25+CE25=1,0,(IF(0=((COUNTIF(※技術職員有資格者名簿!C25:T25,194)+COUNTIF(※技術職員有資格者名簿!C25:T25,294)+COUNTIF(※技術職員有資格者名簿!C25:T25,"64-21")+COUNTIF(※技術職員有資格者名簿!C25:T25,"001-21")+COUNTIF(※技術職員有資格者名簿!C25:T25,"002-21"))),0,1)))</f>
        <v>0</v>
      </c>
      <c r="CG25" s="47">
        <f>IF(COUNTIF(※技術職員有資格者名簿!C25:T25,131)&gt;=1,1,0)</f>
        <v>0</v>
      </c>
      <c r="CH25" s="47">
        <f>IF(CG25=1,0,(IF(0=((COUNTIF(※技術職員有資格者名簿!C25:T25,232) )),0,1)))</f>
        <v>0</v>
      </c>
      <c r="CI25" s="47">
        <f>IF(CG25+CH25=1,0,(IF(0=((COUNTIF(※技術職員有資格者名簿!C25:T25,144)+COUNTIF(※技術職員有資格者名簿!C25:T25,259)+COUNTIF(※技術職員有資格者名簿!C25:T25,260)+COUNTIF(※技術職員有資格者名簿!C25:T25,261)+COUNTIF(※技術職員有資格者名簿!C25:T25,"64-22")+COUNTIF(※技術職員有資格者名簿!C25:T25,"001-22")+COUNTIF(※技術職員有資格者名簿!C25:T25,"002-22"))),0,1)))</f>
        <v>0</v>
      </c>
      <c r="CJ25" s="47">
        <f>IF(COUNTIF(※技術職員有資格者名簿!C25:T25,133)&gt;=1,1,0)</f>
        <v>0</v>
      </c>
      <c r="CK25" s="47">
        <f>IF(CJ25=1,0,(IF(0=((COUNTIF(※技術職員有資格者名簿!C25:T25,234))),0,1)))</f>
        <v>0</v>
      </c>
      <c r="CL25" s="47">
        <f>IF(CJ25+CK25=1,0,(IF(0=((COUNTIF(※技術職員有資格者名簿!C25:T25,141)+COUNTIF(※技術職員有資格者名簿!C25:T25,142)+COUNTIF(※技術職員有資格者名簿!C25:T25,150)+COUNTIF(※技術職員有資格者名簿!C25:T25,151)+COUNTIF(※技術職員有資格者名簿!C25:T25,196)+COUNTIF(※技術職員有資格者名簿!C25:T25,296)+COUNTIF(※技術職員有資格者名簿!C25:T25,"64-23")+COUNTIF(※技術職員有資格者名簿!C25:T25,"001-23")+COUNTIF(※技術職員有資格者名簿!C25:T25,"002-23"))),0,1)))</f>
        <v>0</v>
      </c>
      <c r="CM25" s="47">
        <v>0</v>
      </c>
      <c r="CN25" s="47">
        <v>0</v>
      </c>
      <c r="CO25" s="47">
        <f>IF(CM25+CN25=1,0,(IF(0=((COUNTIF(※技術職員有資格者名簿!C25:T25,148)+COUNTIF(※技術職員有資格者名簿!C25:T25,198)+COUNTIF(※技術職員有資格者名簿!C25:T25,298)+COUNTIF(※技術職員有資格者名簿!C25:T25,61)+COUNTIF(※技術職員有資格者名簿!C25:T25,"001-24")+COUNTIF(※技術職員有資格者名簿!C25:T25,"002-24"))),0,1)))</f>
        <v>0</v>
      </c>
      <c r="CP25" s="47">
        <f>IF(COUNTIF(※技術職員有資格者名簿!C25:T25,120)&gt;=1,1,0)</f>
        <v>0</v>
      </c>
      <c r="CQ25" s="47">
        <f>IF(CP25=1,0,(IF(0=((COUNTIF(※技術職員有資格者名簿!C25:T25,223) )),0,1)))</f>
        <v>0</v>
      </c>
      <c r="CR25" s="47">
        <f>IF(CP25+CQ25=1,0,(IF(0=((COUNTIF(※技術職員有資格者名簿!C25:T25,195)+COUNTIF(※技術職員有資格者名簿!C25:T25,295)+COUNTIF(※技術職員有資格者名簿!C25:T25,"64-25")+COUNTIF(※技術職員有資格者名簿!C25:T25,"001-25")+COUNTIF(※技術職員有資格者名簿!C25:T25,"002-25"))),0,1)))</f>
        <v>0</v>
      </c>
      <c r="CS25" s="47">
        <f>IF(COUNTIF(※技術職員有資格者名簿!C25:T25,113)&gt;=1,1,0)</f>
        <v>0</v>
      </c>
      <c r="CT25" s="47">
        <f>IF(CS25=1,0,(IF(0=((COUNTIF(※技術職員有資格者名簿!C25:T25,214) )),0,1)))</f>
        <v>0</v>
      </c>
      <c r="CU25" s="47">
        <f>IF(CS25+CT25=1,0,(IF(0=((COUNTIF(※技術職員有資格者名簿!C25:T25,147)+COUNTIF(※技術職員有資格者名簿!C25:T25,148)+COUNTIF(※技術職員有資格者名簿!C25:T25,153)+COUNTIF(※技術職員有資格者名簿!C25:T25,154)+COUNTIF(※技術職員有資格者名簿!C25:T25,"001-26")+COUNTIF(※技術職員有資格者名簿!C25:T25,"002-26"))),0,1)))</f>
        <v>0</v>
      </c>
      <c r="CV25" s="47">
        <v>0</v>
      </c>
      <c r="CW25" s="47">
        <v>0</v>
      </c>
      <c r="CX25" s="47">
        <f>IF(COUNTIF(※技術職員有資格者名簿!C25:T25,168)+COUNTIF(※技術職員有資格者名簿!C25:T25,169)+COUNTIF(※技術職員有資格者名簿!C25:T25,"64-27")+COUNTIF(※技術職員有資格者名簿!C25:T25,"001-27")+COUNTIF(※技術職員有資格者名簿!C25:T25,"002-27")&gt;=1,1,0)</f>
        <v>0</v>
      </c>
      <c r="CY25" s="47">
        <v>0</v>
      </c>
      <c r="CZ25" s="47">
        <v>0</v>
      </c>
      <c r="DA25" s="47">
        <f>IF(COUNTIF(※技術職員有資格者名簿!C25:T25,154)+COUNTIF(※技術職員有資格者名簿!C25:T25,"001-28")+COUNTIF(※技術職員有資格者名簿!C25:T25,"002-28")&gt;=1,1,0)</f>
        <v>0</v>
      </c>
      <c r="DB25" s="47">
        <f>IF(COUNTIF(※技術職員有資格者名簿!C25:T25,113)+COUNTIF(※技術職員有資格者名簿!C25:T25,120)&gt;=1,1,0)</f>
        <v>0</v>
      </c>
      <c r="DC25" s="47">
        <f>IF(DB25=1,0,(IF(0=((COUNTIF(※技術職員有資格者名簿!C25:T25,214)+COUNTIF(※技術職員有資格者名簿!C25:T25,221)+COUNTIF(※技術職員有資格者名簿!C25:T25,222))),0,1)))</f>
        <v>0</v>
      </c>
      <c r="DD25" s="47">
        <f>IF(DB25+DC25=1,0,(IF(0=((COUNTIF(※技術職員有資格者名簿!C25:T25,141)+COUNTIF(※技術職員有資格者名簿!C25:T25,142)+COUNTIF(※技術職員有資格者名簿!C25:T25,157)++COUNTIF(※技術職員有資格者名簿!C25:T25,257)+COUNTIF(※技術職員有資格者名簿!C25:T25,60)+COUNTIF(※技術職員有資格者名簿!C25:T25,"001-29")+COUNTIF(※技術職員有資格者名簿!C25:T25,"002-29"))),0,1)))</f>
        <v>0</v>
      </c>
    </row>
    <row r="26" spans="1:108" ht="48" customHeight="1">
      <c r="A26" s="126">
        <v>16</v>
      </c>
      <c r="B26" s="174"/>
      <c r="C26" s="158"/>
      <c r="D26" s="159" t="str">
        <f>IFERROR(VLOOKUP($C26,建設工事資格区分コード表!$A:$F,4,FALSE)&amp;"","")</f>
        <v/>
      </c>
      <c r="E26" s="160" t="str">
        <f>IFERROR(VLOOKUP($C26,建設工事資格区分コード表!$A:$F,6,FALSE),"")</f>
        <v/>
      </c>
      <c r="F26" s="158"/>
      <c r="G26" s="159" t="str">
        <f>IFERROR(VLOOKUP($F26,建設工事資格区分コード表!$A:$F,4,FALSE)&amp;"","")</f>
        <v/>
      </c>
      <c r="H26" s="160" t="str">
        <f>IFERROR(VLOOKUP($F26,建設工事資格区分コード表!$A:$F,6,FALSE),"")</f>
        <v/>
      </c>
      <c r="I26" s="158"/>
      <c r="J26" s="159" t="str">
        <f>IFERROR(VLOOKUP($I26,建設工事資格区分コード表!$A:$F,4,FALSE)&amp;"","")</f>
        <v/>
      </c>
      <c r="K26" s="160" t="str">
        <f>IFERROR(VLOOKUP($I26,建設工事資格区分コード表!$A:$F,6,FALSE),"")</f>
        <v/>
      </c>
      <c r="L26" s="158"/>
      <c r="M26" s="159" t="str">
        <f>IFERROR(VLOOKUP($L26,建設工事資格区分コード表!$A:$F,4,FALSE)&amp;"","")</f>
        <v/>
      </c>
      <c r="N26" s="160" t="str">
        <f>IFERROR(VLOOKUP($L26,建設工事資格区分コード表!$A:$F,6,FALSE),"")</f>
        <v/>
      </c>
      <c r="O26" s="158"/>
      <c r="P26" s="159" t="str">
        <f>IFERROR(VLOOKUP($O26,建設工事資格区分コード表!$A:$F,4,FALSE)&amp;"","")</f>
        <v/>
      </c>
      <c r="Q26" s="160" t="str">
        <f>IFERROR(VLOOKUP($O26,建設工事資格区分コード表!$A:$F,6,FALSE),"")</f>
        <v/>
      </c>
      <c r="R26" s="158"/>
      <c r="S26" s="159" t="str">
        <f>IFERROR(VLOOKUP($R26,建設工事資格区分コード表!$A:$F,4,FALSE)&amp;"","")</f>
        <v/>
      </c>
      <c r="T26" s="161" t="str">
        <f>IFERROR(VLOOKUP($R26,建設工事資格区分コード表!$A:$F,6,FALSE),"")</f>
        <v/>
      </c>
      <c r="V26" s="47">
        <f>IF(COUNTIF(※技術職員有資格者名簿!C26:T26,111)+COUNTIF(※技術職員有資格者名簿!C26:T26,113)&gt;=1,1,0)</f>
        <v>0</v>
      </c>
      <c r="W26" s="47">
        <f>IF(V26=1,0,(IF(0=((COUNTIF(※技術職員有資格者名簿!$C26:$T26,212)+COUNTIF(※技術職員有資格者名簿!$C26:$T26,214))),0,1)))</f>
        <v>0</v>
      </c>
      <c r="X26" s="73">
        <f>IF(V26+W26=1,0,(IF(0=((COUNTIF(※技術職員有資格者名簿!C26:T26,141)+COUNTIF(※技術職員有資格者名簿!C26:T26,142)+COUNTIF(※技術職員有資格者名簿!C26:T26,143)++COUNTIF(※技術職員有資格者名簿!C26:T26,149)+COUNTIF(※技術職員有資格者名簿!C26:T26,151)+COUNTIF(※技術職員有資格者名簿!C26:T26,"001-1")+COUNTIF(※技術職員有資格者名簿!C26:T26,"002-1"))),0,1)))</f>
        <v>0</v>
      </c>
      <c r="Y26" s="47">
        <f>IF(COUNTIF(※技術職員有資格者名簿!C26:T26,120)+COUNTIF(※技術職員有資格者名簿!C26:T26,137)&gt;=1,1,0)</f>
        <v>0</v>
      </c>
      <c r="Z26" s="47">
        <f>IF(Y26=1,0,(IF(0=((COUNTIF(※技術職員有資格者名簿!$C26:$T26,221)+COUNTIF(※技術職員有資格者名簿!$C26:$T26,238))),0,1)))</f>
        <v>0</v>
      </c>
      <c r="AA26" s="73">
        <f>IF(Y26+Z26=1,0,(IF(0=((COUNTIF(※技術職員有資格者名簿!F26:W26,"001-2")+COUNTIF(※技術職員有資格者名簿!F26:W26,"002-2"))),0,1)))</f>
        <v>0</v>
      </c>
      <c r="AB26" s="47">
        <f>IF(COUNTIF(※技術職員有資格者名簿!C26:T26,120)+COUNTIF(※技術職員有資格者名簿!C26:T26,137)&gt;=1,1,0)</f>
        <v>0</v>
      </c>
      <c r="AC26" s="47">
        <f>IF(AB26=1,0,(IF(0=((COUNTIF(※技術職員有資格者名簿!C26:T26,222)+COUNTIF(※技術職員有資格者名簿!C26:T26,223)+COUNTIF(※技術職員有資格者名簿!C26:T26,238)+COUNTIF(※技術職員有資格者名簿!C26:T26,239) )),0,1)))</f>
        <v>0</v>
      </c>
      <c r="AD26" s="73">
        <f>IF(AB26+AC26=1,0,(IF(0=(COUNTIF(※技術職員有資格者名簿!C26:T26,171)+COUNTIF(※技術職員有資格者名簿!C26:T26,271)+COUNTIF(※技術職員有資格者名簿!C26:T26,164)++COUNTIF(※技術職員有資格者名簿!C26:T26,264)+COUNTIF(※技術職員有資格者名簿!C26:T26,"64-3" )+COUNTIF(※技術職員有資格者名簿!C26:T26,"001-3")+COUNTIF(※技術職員有資格者名簿!C26:T26,"002-3")),0,1)))</f>
        <v>0</v>
      </c>
      <c r="AE26" s="47">
        <f>IF(COUNTIF(※技術職員有資格者名簿!C26:T26,120)&gt;=1,1,0)</f>
        <v>0</v>
      </c>
      <c r="AF26" s="47">
        <f>IF(AE26=1,0,(IF(0=((COUNTIF(※技術職員有資格者名簿!C26:T26,223) )),0,1)))</f>
        <v>0</v>
      </c>
      <c r="AG26" s="73">
        <f>IF(AE26+AF26=1,0,(IF(0=((COUNTIF(※技術職員有資格者名簿!C26:T26,172)+COUNTIF(※技術職員有資格者名簿!C26:T26,272)+COUNTIF(※技術職員有資格者名簿!C26:T26,"64-4")+COUNTIF(※技術職員有資格者名簿!C26:T26,"001-4")+COUNTIF(※技術職員有資格者名簿!C26:T26,"002-4"))),0,1)))</f>
        <v>0</v>
      </c>
      <c r="AH26" s="47">
        <f>IF(COUNTIF(※技術職員有資格者名簿!C26:T26,111)+COUNTIF(※技術職員有資格者名簿!C26:T26,113)+COUNTIF(※技術職員有資格者名簿!C26:T26,120)&gt;=1,1,0)</f>
        <v>0</v>
      </c>
      <c r="AI26" s="47">
        <f>IF(AH26=1,0,(IF(0=((COUNTIF(※技術職員有資格者名簿!C26:T26,212)+COUNTIF(※技術職員有資格者名簿!C26:T26,214)+COUNTIF(※技術職員有資格者名簿!C26:T26,216)+COUNTIF(※技術職員有資格者名簿!C26:T26,222))),0,1)))</f>
        <v>0</v>
      </c>
      <c r="AJ26" s="47">
        <f>IF(AH26+AI26=1,0,(IF(0=((COUNTIF(※技術職員有資格者名簿!C26:T26,141)+COUNTIF(※技術職員有資格者名簿!C26:T26,142)+COUNTIF(※技術職員有資格者名簿!C26:T26,143)+COUNTIF(※技術職員有資格者名簿!C26:T26,149)+COUNTIF(※技術職員有資格者名簿!C26:T26,151)+COUNTIF(※技術職員有資格者名簿!C26:T26,164)+COUNTIF(※技術職員有資格者名簿!C26:T26,264)+COUNTIF(※技術職員有資格者名簿!C26:T26,157)+COUNTIF(※技術職員有資格者名簿!C26:T26,257)+COUNTIF(※技術職員有資格者名簿!C26:T26,173)+COUNTIF(※技術職員有資格者名簿!C26:T26,273)+COUNTIF(※技術職員有資格者名簿!C26:T26,166)+COUNTIF(※技術職員有資格者名簿!C26:T26,266)+COUNTIF(※技術職員有資格者名簿!C26:T26,61)+COUNTIF(※技術職員有資格者名簿!C26:T26,40)+COUNTIF(※技術職員有資格者名簿!C26:T26,"64-5")+COUNTIF(※技術職員有資格者名簿!C26:T26,"001-5")+COUNTIF(※技術職員有資格者名簿!C26:T26,"002-5") )),0,1)))</f>
        <v>0</v>
      </c>
      <c r="AK26" s="47">
        <f>IF(COUNTIF(※技術職員有資格者名簿!C26:T26,113)+COUNTIF(※技術職員有資格者名簿!C26:T26,120)&gt;=1,1,0)</f>
        <v>0</v>
      </c>
      <c r="AL26" s="47">
        <f>IF(AK26=1,0,(IF(0=((COUNTIF(※技術職員有資格者名簿!C26:T26,214)+COUNTIF(※技術職員有資格者名簿!C26:T26,223))),0,1)))</f>
        <v>0</v>
      </c>
      <c r="AM26" s="47">
        <f>IF(AK26+AL26=1,0,(IF(0=((COUNTIF(※技術職員有資格者名簿!C26:T26,179)+COUNTIF(※技術職員有資格者名簿!C26:T26,279)+COUNTIF(※技術職員有資格者名簿!C26:T26,180)++COUNTIF(※技術職員有資格者名簿!C26:T26,280)+COUNTIF(※技術職員有資格者名簿!C26:T26,"64-6")+COUNTIF(※技術職員有資格者名簿!C26:T26,"001-6")+COUNTIF(※技術職員有資格者名簿!C26:T26,"002-6"))),0,1)))</f>
        <v>0</v>
      </c>
      <c r="AN26" s="47">
        <f>IF(COUNTIF(※技術職員有資格者名簿!C26:T26,120)+COUNTIF(※技術職員有資格者名簿!C26:T26,137)&gt;=1,1,0)</f>
        <v>0</v>
      </c>
      <c r="AO26" s="47">
        <f>IF(AN26=1,0,(IF(0=((COUNTIF(※技術職員有資格者名簿!C26:T26,223)+COUNTIF(※技術職員有資格者名簿!C26:T26,238) )),0,1)))</f>
        <v>0</v>
      </c>
      <c r="AP26" s="47">
        <f>IF(AN26+AO26=1,0,(IF(0=((COUNTIF(※技術職員有資格者名簿!C26:T26,170)+COUNTIF(※技術職員有資格者名簿!C26:T26,270)+COUNTIF(※技術職員有資格者名簿!C26:T26,184)++COUNTIF(※技術職員有資格者名簿!C26:T26,284)+COUNTIF(※技術職員有資格者名簿!C26:T26,186)+COUNTIF(※技術職員有資格者名簿!C26:T26,286)+COUNTIF(※技術職員有資格者名簿!C26:T26,"64-7")+COUNTIF(※技術職員有資格者名簿!C26:T26,"001-7")+COUNTIF(※技術職員有資格者名簿!C26:T26,"002-7"))),0,1)))</f>
        <v>0</v>
      </c>
      <c r="AQ26" s="47">
        <f>IF(COUNTIF(※技術職員有資格者名簿!C26:T26,127)&gt;=1,1,0)</f>
        <v>0</v>
      </c>
      <c r="AR26" s="47">
        <f>IF(AQ26=1,0,(IF(0=((COUNTIF(※技術職員有資格者名簿!C26:T26,228)+COUNTIF(※技術職員有資格者名簿!C26:T26,155) )),0,1)))</f>
        <v>0</v>
      </c>
      <c r="AS26" s="47">
        <f>IF(AQ26+AR26=1,0,(IF(0=((COUNTIF(※技術職員有資格者名簿!C26:T26,141)+COUNTIF(※技術職員有資格者名簿!C26:T26,142)+COUNTIF(※技術職員有資格者名簿!C26:T26,144)++COUNTIF(※技術職員有資格者名簿!C26:T26,256)+COUNTIF(※技術職員有資格者名簿!C26:T26,258)+COUNTIF(※技術職員有資格者名簿!C26:T26,62)+COUNTIF(※技術職員有資格者名簿!C26:T26,63)+COUNTIF(※技術職員有資格者名簿!C26:T26,"64-8")+COUNTIF(※技術職員有資格者名簿!C26:T26,"001-8")+COUNTIF(※技術職員有資格者名簿!C26:T26,"002-8"))),0,1)))</f>
        <v>0</v>
      </c>
      <c r="AT26" s="47">
        <f>IF(COUNTIF(※技術職員有資格者名簿!C26:T26,129)&gt;=1,1,0)</f>
        <v>0</v>
      </c>
      <c r="AU26" s="47">
        <f>IF(AT26=1,0,(IF(0=((COUNTIF(※技術職員有資格者名簿!C26:T26,230) )),0,1)))</f>
        <v>0</v>
      </c>
      <c r="AV26" s="47">
        <f>IF(AT26+AU26=1,0,(IF(0=((COUNTIF(※技術職員有資格者名簿!C26:T26,146)+COUNTIF(※技術職員有資格者名簿!C26:T26,147)+COUNTIF(※技術職員有資格者名簿!C26:T26,148)+COUNTIF(※技術職員有資格者名簿!C26:T26,152)+COUNTIF(※技術職員有資格者名簿!C26:T26,153)+COUNTIF(※技術職員有資格者名簿!C26:T26,154)+COUNTIF(※技術職員有資格者名簿!C26:T26,265)+COUNTIF(※技術職員有資格者名簿!C26:T26,174)+COUNTIF(※技術職員有資格者名簿!C26:T26,274)+COUNTIF(※技術職員有資格者名簿!C26:T26,175)+COUNTIF(※技術職員有資格者名簿!C26:T26,275)+COUNTIF(※技術職員有資格者名簿!C26:T26,176)+COUNTIF(※技術職員有資格者名簿!C26:T26,276)+COUNTIF(※技術職員有資格者名簿!C26:T26,170)+COUNTIF(※技術職員有資格者名簿!C26:T26,270)+COUNTIF(※技術職員有資格者名簿!C26:T26,62)+COUNTIF(※技術職員有資格者名簿!C26:T26,63)+COUNTIF(※技術職員有資格者名簿!C26:T26,"64-9")+COUNTIF(※技術職員有資格者名簿!C26:T26,"001-9")+COUNTIF(※技術職員有資格者名簿!C26:T26,"002-9"))),0,1)))</f>
        <v>0</v>
      </c>
      <c r="AW26" s="47">
        <f>IF(COUNTIF(※技術職員有資格者名簿!C26:T26,120)+COUNTIF(※技術職員有資格者名簿!C26:T26,137)&gt;=1,1,0)</f>
        <v>0</v>
      </c>
      <c r="AX26" s="47">
        <f>IF(AW26=1,0,(IF(0=((COUNTIF(※技術職員有資格者名簿!C26:T26,222)+COUNTIF(※技術職員有資格者名簿!C26:T26,223)+COUNTIF(※技術職員有資格者名簿!C26:T26,238))),0,1)))</f>
        <v>0</v>
      </c>
      <c r="AY26" s="47">
        <f>IF(AW26+AX26=1,0,(IF(0=((COUNTIF(※技術職員有資格者名簿!C26:T26,177)+COUNTIF(※技術職員有資格者名簿!C26:T26,277)+COUNTIF(※技術職員有資格者名簿!C26:T26,178)++COUNTIF(※技術職員有資格者名簿!C26:T26,278)+COUNTIF(※技術職員有資格者名簿!C26:T26,179)+COUNTIF(※技術職員有資格者名簿!C26:T26,279)+COUNTIF(※技術職員有資格者名簿!C26:T26,"64-10")+COUNTIF(※技術職員有資格者名簿!C26:T26,"001-10")+COUNTIF(※技術職員有資格者名簿!C26:T26,"002-10"))),0,1)))</f>
        <v>0</v>
      </c>
      <c r="AZ26" s="47">
        <f>IF(COUNTIF(※技術職員有資格者名簿!C26:T26,113)+COUNTIF(※技術職員有資格者名簿!C26:T26,120)+COUNTIF(※技術職員有資格者名簿!C26:T26,137)&gt;=1,1,0)</f>
        <v>0</v>
      </c>
      <c r="BA26" s="47">
        <f>IF(AZ26=1,0,(IF(0=((COUNTIF(※技術職員有資格者名簿!C26:T26,214)+COUNTIF(※技術職員有資格者名簿!C26:T26,222))),0,1)))</f>
        <v>0</v>
      </c>
      <c r="BB26" s="47">
        <f>IF(AZ26+BA26=1,0,(IF(0=((COUNTIF(※技術職員有資格者名簿!C26:T26,142)+COUNTIF(※技術職員有資格者名簿!C26:T26,181)+COUNTIF(※技術職員有資格者名簿!C26:T26,281)++COUNTIF(※技術職員有資格者名簿!C26:T26,"64-11")+COUNTIF(※技術職員有資格者名簿!C26:T26,"001-11")+COUNTIF(※技術職員有資格者名簿!C26:T26,"002-11"))),0,1)))</f>
        <v>0</v>
      </c>
      <c r="BC26" s="47">
        <f>IF(COUNTIF(※技術職員有資格者名簿!C26:T26,120)&gt;=1,1,0)</f>
        <v>0</v>
      </c>
      <c r="BD26" s="47">
        <f>IF(BC26=1,0,(IF(0=((COUNTIF(※技術職員有資格者名簿!C26:T26,222))),0,1)))</f>
        <v>0</v>
      </c>
      <c r="BE26" s="47">
        <f>IF(BC26+BD26=1,0,(IF(0=((COUNTIF(※技術職員有資格者名簿!C26:T26,182)+COUNTIF(※技術職員有資格者名簿!C26:T26,282)++COUNTIF(※技術職員有資格者名簿!C26:T26,"64-12")+COUNTIF(※技術職員有資格者名簿!C26:T26,"001-12")+COUNTIF(※技術職員有資格者名簿!C26:T26,"002-12"))),0,1)))</f>
        <v>0</v>
      </c>
      <c r="BF26" s="47">
        <f>IF(COUNTIF(※技術職員有資格者名簿!C26:T26,111)+COUNTIF(※技術職員有資格者名簿!C26:T26,113)&gt;=1,1,0)</f>
        <v>0</v>
      </c>
      <c r="BG26" s="47">
        <f>IF(BF26=1,0,(IF(0=((COUNTIF(※技術職員有資格者名簿!C26:T26,212)+COUNTIF(※技術職員有資格者名簿!C26:T26,214))),0,1)))</f>
        <v>0</v>
      </c>
      <c r="BH26" s="47">
        <f>IF(BF26+BG26=1,0,(IF(0=((COUNTIF(※技術職員有資格者名簿!C26:T26,141)+COUNTIF(※技術職員有資格者名簿!C26:T26,142)++COUNTIF(※技術職員有資格者名簿!C26:T26,"64-13")+COUNTIF(※技術職員有資格者名簿!C26:T26,"001-13")+COUNTIF(※技術職員有資格者名簿!C26:T26,"002-13"))),0,1)))</f>
        <v>0</v>
      </c>
      <c r="BI26" s="47">
        <f>IF(COUNTIF(※技術職員有資格者名簿!C26:T26,113)&gt;=1,1,0)</f>
        <v>0</v>
      </c>
      <c r="BJ26" s="47">
        <f>IF(BI26=1,0,(IF(0=((COUNTIF(※技術職員有資格者名簿!C26:T26,214))),0,1)))</f>
        <v>0</v>
      </c>
      <c r="BK26" s="47">
        <f>IF(BI26+BJ26=1,0,(IF(0=((COUNTIF(※技術職員有資格者名簿!C26:T26,141)+COUNTIF(※技術職員有資格者名簿!C26:T26,142)+COUNTIF(※技術職員有資格者名簿!C26:T26,149)+COUNTIF(※技術職員有資格者名簿!C26:T26,"64-14")+COUNTIF(※技術職員有資格者名簿!C26:T26,"001-14")+COUNTIF(※技術職員有資格者名簿!C26:T26,"002-14"))),0,1)))</f>
        <v>0</v>
      </c>
      <c r="BL26" s="47">
        <f>IF(COUNTIF(※技術職員有資格者名簿!C26:T26,120)&gt;=1,1,0)</f>
        <v>0</v>
      </c>
      <c r="BM26" s="47">
        <f>IF(BL26=1,0,(IF(0=((COUNTIF(※技術職員有資格者名簿!C26:T26,223) )),0,1)))</f>
        <v>0</v>
      </c>
      <c r="BN26" s="47">
        <f>IF(BL26+BM26=1,0,(IF(0=((COUNTIF(※技術職員有資格者名簿!C26:T26,170)+COUNTIF(※技術職員有資格者名簿!C26:T26,270)+COUNTIF(※技術職員有資格者名簿!C26:T26,183)+COUNTIF(※技術職員有資格者名簿!C26:T26,283)+COUNTIF(※技術職員有資格者名簿!C26:T26,184)+COUNTIF(※技術職員有資格者名簿!C26:T26,284)+COUNTIF(※技術職員有資格者名簿!C26:T26,185)+COUNTIF(※技術職員有資格者名簿!C26:T26,285)+COUNTIF(※技術職員有資格者名簿!C26:T26,"64-15")+COUNTIF(※技術職員有資格者名簿!C26:T26,"001-15")+COUNTIF(※技術職員有資格者名簿!C26:T26,"002-15"))),0,1)))</f>
        <v>0</v>
      </c>
      <c r="BO26" s="47">
        <f>IF(COUNTIF(※技術職員有資格者名簿!C26:T26,120)&gt;=1,1,0)</f>
        <v>0</v>
      </c>
      <c r="BP26" s="47">
        <f>IF(BO26=1,0,(IF(0=((COUNTIF(※技術職員有資格者名簿!C26:T26,223) )),0,1)))</f>
        <v>0</v>
      </c>
      <c r="BQ26" s="47">
        <f>IF(BO26+BP26=1,0,(IF(0=((COUNTIF(※技術職員有資格者名簿!C26:T26,187)+COUNTIF(※技術職員有資格者名簿!C26:T26,287)++COUNTIF(※技術職員有資格者名簿!C26:T26,"64-16")+COUNTIF(※技術職員有資格者名簿!C26:T26,"001-16")+COUNTIF(※技術職員有資格者名簿!C26:T26,"002-16"))),0,1)))</f>
        <v>0</v>
      </c>
      <c r="BR26" s="47">
        <f>IF(COUNTIF(※技術職員有資格者名簿!C26:T26,113)+COUNTIF(※技術職員有資格者名簿!C26:T26,120)&gt;=1,1,0)</f>
        <v>0</v>
      </c>
      <c r="BS26" s="47">
        <f>IF(BR26=1,0,(IF(0=((COUNTIF(※技術職員有資格者名簿!C26:T26,215)+COUNTIF(※技術職員有資格者名簿!C26:T26,223))),0,1)))</f>
        <v>0</v>
      </c>
      <c r="BT26" s="47">
        <f>IF(BR26+BS26=1,0,(IF(0=((COUNTIF(※技術職員有資格者名簿!C26:T26,188)+COUNTIF(※技術職員有資格者名簿!C26:T26,288)+COUNTIF(※技術職員有資格者名簿!C26:T26,189)++COUNTIF(※技術職員有資格者名簿!C26:T26,289)+COUNTIF(※技術職員有資格者名簿!C26:T26,190)+COUNTIF(※技術職員有資格者名簿!C26:T26,290)+COUNTIF(※技術職員有資格者名簿!C26:T26,191)+COUNTIF(※技術職員有資格者名簿!C26:T26,291)+COUNTIF(※技術職員有資格者名簿!C26:T26,167)+COUNTIF(※技術職員有資格者名簿!C26:T26,"64-17")+COUNTIF(※技術職員有資格者名簿!C26:T26,"001-17")+COUNTIF(※技術職員有資格者名簿!C26:T26,"002-17"))),0,1)))</f>
        <v>0</v>
      </c>
      <c r="BU26" s="47">
        <f>IF(COUNTIF(※技術職員有資格者名簿!C26:T26,120)&gt;=1,1,0)</f>
        <v>0</v>
      </c>
      <c r="BV26" s="47">
        <f>IF(BU26=1,0,(IF(0=((COUNTIF(※技術職員有資格者名簿!C26:T26,223) )),0,1)))</f>
        <v>0</v>
      </c>
      <c r="BW26" s="47">
        <f>IF(BU26+BV26=1,0,(IF(0=((COUNTIF(※技術職員有資格者名簿!C26:T26,197)+COUNTIF(※技術職員有資格者名簿!C26:T26,297)++COUNTIF(※技術職員有資格者名簿!C26:T26,"64-18")+COUNTIF(※技術職員有資格者名簿!C26:T26,"001-18")+COUNTIF(※技術職員有資格者名簿!C26:T26,"002-18"))),0,1)))</f>
        <v>0</v>
      </c>
      <c r="BX26" s="47">
        <f>IF(COUNTIF(※技術職員有資格者名簿!C26:T26,120)+COUNTIF(※技術職員有資格者名簿!C26:T26,137)&gt;=1,1,0)</f>
        <v>0</v>
      </c>
      <c r="BY26" s="47">
        <f>IF(BX26=1,0,(IF(0=((COUNTIF(※技術職員有資格者名簿!C26:T26,223)+COUNTIF(※技術職員有資格者名簿!C26:T26,238) )),0,1)))</f>
        <v>0</v>
      </c>
      <c r="BZ26" s="47">
        <f>IF(BX26+BY26=1,0,(IF(0=((COUNTIF(※技術職員有資格者名簿!C26:T26,192)+COUNTIF(※技術職員有資格者名簿!C26:T26,292)+COUNTIF(※技術職員有資格者名簿!C26:T26,193)++COUNTIF(※技術職員有資格者名簿!C26:T26,293)+COUNTIF(※技術職員有資格者名簿!C26:T26,"64-19")+COUNTIF(※技術職員有資格者名簿!C26:T26,"001-19")+COUNTIF(※技術職員有資格者名簿!C26:T26,"002-19"))),0,1)))</f>
        <v>0</v>
      </c>
      <c r="CA26" s="47">
        <v>0</v>
      </c>
      <c r="CB26" s="47">
        <v>0</v>
      </c>
      <c r="CC26" s="47">
        <f>IF(CA26+CB26=1,0,(IF(0=((COUNTIF(※技術職員有資格者名簿!C26:T26,145)+COUNTIF(※技術職員有資格者名簿!C26:T26,146)+COUNTIF(※技術職員有資格者名簿!C26:T26,"001-20")+COUNTIF(※技術職員有資格者名簿!C26:T26,"002-20"))),0,1)))</f>
        <v>0</v>
      </c>
      <c r="CD26" s="47">
        <f>IF(COUNTIF(※技術職員有資格者名簿!C26:T26,120)&gt;=1,1,0)</f>
        <v>0</v>
      </c>
      <c r="CE26" s="47">
        <f>IF(CD26=1,0,(IF(0=((COUNTIF(※技術職員有資格者名簿!C26:T26,223) )),0,1)))</f>
        <v>0</v>
      </c>
      <c r="CF26" s="47">
        <f>IF(CD26+CE26=1,0,(IF(0=((COUNTIF(※技術職員有資格者名簿!C26:T26,194)+COUNTIF(※技術職員有資格者名簿!C26:T26,294)+COUNTIF(※技術職員有資格者名簿!C26:T26,"64-21")+COUNTIF(※技術職員有資格者名簿!C26:T26,"001-21")+COUNTIF(※技術職員有資格者名簿!C26:T26,"002-21"))),0,1)))</f>
        <v>0</v>
      </c>
      <c r="CG26" s="47">
        <f>IF(COUNTIF(※技術職員有資格者名簿!C26:T26,131)&gt;=1,1,0)</f>
        <v>0</v>
      </c>
      <c r="CH26" s="47">
        <f>IF(CG26=1,0,(IF(0=((COUNTIF(※技術職員有資格者名簿!C26:T26,232) )),0,1)))</f>
        <v>0</v>
      </c>
      <c r="CI26" s="47">
        <f>IF(CG26+CH26=1,0,(IF(0=((COUNTIF(※技術職員有資格者名簿!C26:T26,144)+COUNTIF(※技術職員有資格者名簿!C26:T26,259)+COUNTIF(※技術職員有資格者名簿!C26:T26,260)+COUNTIF(※技術職員有資格者名簿!C26:T26,261)+COUNTIF(※技術職員有資格者名簿!C26:T26,"64-22")+COUNTIF(※技術職員有資格者名簿!C26:T26,"001-22")+COUNTIF(※技術職員有資格者名簿!C26:T26,"002-22"))),0,1)))</f>
        <v>0</v>
      </c>
      <c r="CJ26" s="47">
        <f>IF(COUNTIF(※技術職員有資格者名簿!C26:T26,133)&gt;=1,1,0)</f>
        <v>0</v>
      </c>
      <c r="CK26" s="47">
        <f>IF(CJ26=1,0,(IF(0=((COUNTIF(※技術職員有資格者名簿!C26:T26,234))),0,1)))</f>
        <v>0</v>
      </c>
      <c r="CL26" s="47">
        <f>IF(CJ26+CK26=1,0,(IF(0=((COUNTIF(※技術職員有資格者名簿!C26:T26,141)+COUNTIF(※技術職員有資格者名簿!C26:T26,142)+COUNTIF(※技術職員有資格者名簿!C26:T26,150)+COUNTIF(※技術職員有資格者名簿!C26:T26,151)+COUNTIF(※技術職員有資格者名簿!C26:T26,196)+COUNTIF(※技術職員有資格者名簿!C26:T26,296)+COUNTIF(※技術職員有資格者名簿!C26:T26,"64-23")+COUNTIF(※技術職員有資格者名簿!C26:T26,"001-23")+COUNTIF(※技術職員有資格者名簿!C26:T26,"002-23"))),0,1)))</f>
        <v>0</v>
      </c>
      <c r="CM26" s="47">
        <v>0</v>
      </c>
      <c r="CN26" s="47">
        <v>0</v>
      </c>
      <c r="CO26" s="47">
        <f>IF(CM26+CN26=1,0,(IF(0=((COUNTIF(※技術職員有資格者名簿!C26:T26,148)+COUNTIF(※技術職員有資格者名簿!C26:T26,198)+COUNTIF(※技術職員有資格者名簿!C26:T26,298)+COUNTIF(※技術職員有資格者名簿!C26:T26,61)+COUNTIF(※技術職員有資格者名簿!C26:T26,"001-24")+COUNTIF(※技術職員有資格者名簿!C26:T26,"002-24"))),0,1)))</f>
        <v>0</v>
      </c>
      <c r="CP26" s="47">
        <f>IF(COUNTIF(※技術職員有資格者名簿!C26:T26,120)&gt;=1,1,0)</f>
        <v>0</v>
      </c>
      <c r="CQ26" s="47">
        <f>IF(CP26=1,0,(IF(0=((COUNTIF(※技術職員有資格者名簿!C26:T26,223) )),0,1)))</f>
        <v>0</v>
      </c>
      <c r="CR26" s="47">
        <f>IF(CP26+CQ26=1,0,(IF(0=((COUNTIF(※技術職員有資格者名簿!C26:T26,195)+COUNTIF(※技術職員有資格者名簿!C26:T26,295)+COUNTIF(※技術職員有資格者名簿!C26:T26,"64-25")+COUNTIF(※技術職員有資格者名簿!C26:T26,"001-25")+COUNTIF(※技術職員有資格者名簿!C26:T26,"002-25"))),0,1)))</f>
        <v>0</v>
      </c>
      <c r="CS26" s="47">
        <f>IF(COUNTIF(※技術職員有資格者名簿!C26:T26,113)&gt;=1,1,0)</f>
        <v>0</v>
      </c>
      <c r="CT26" s="47">
        <f>IF(CS26=1,0,(IF(0=((COUNTIF(※技術職員有資格者名簿!C26:T26,214) )),0,1)))</f>
        <v>0</v>
      </c>
      <c r="CU26" s="47">
        <f>IF(CS26+CT26=1,0,(IF(0=((COUNTIF(※技術職員有資格者名簿!C26:T26,147)+COUNTIF(※技術職員有資格者名簿!C26:T26,148)+COUNTIF(※技術職員有資格者名簿!C26:T26,153)+COUNTIF(※技術職員有資格者名簿!C26:T26,154)+COUNTIF(※技術職員有資格者名簿!C26:T26,"001-26")+COUNTIF(※技術職員有資格者名簿!C26:T26,"002-26"))),0,1)))</f>
        <v>0</v>
      </c>
      <c r="CV26" s="47">
        <v>0</v>
      </c>
      <c r="CW26" s="47">
        <v>0</v>
      </c>
      <c r="CX26" s="47">
        <f>IF(COUNTIF(※技術職員有資格者名簿!C26:T26,168)+COUNTIF(※技術職員有資格者名簿!C26:T26,169)+COUNTIF(※技術職員有資格者名簿!C26:T26,"64-27")+COUNTIF(※技術職員有資格者名簿!C26:T26,"001-27")+COUNTIF(※技術職員有資格者名簿!C26:T26,"002-27")&gt;=1,1,0)</f>
        <v>0</v>
      </c>
      <c r="CY26" s="47">
        <v>0</v>
      </c>
      <c r="CZ26" s="47">
        <v>0</v>
      </c>
      <c r="DA26" s="47">
        <f>IF(COUNTIF(※技術職員有資格者名簿!C26:T26,154)+COUNTIF(※技術職員有資格者名簿!C26:T26,"001-28")+COUNTIF(※技術職員有資格者名簿!C26:T26,"002-28")&gt;=1,1,0)</f>
        <v>0</v>
      </c>
      <c r="DB26" s="47">
        <f>IF(COUNTIF(※技術職員有資格者名簿!C26:T26,113)+COUNTIF(※技術職員有資格者名簿!C26:T26,120)&gt;=1,1,0)</f>
        <v>0</v>
      </c>
      <c r="DC26" s="47">
        <f>IF(DB26=1,0,(IF(0=((COUNTIF(※技術職員有資格者名簿!C26:T26,214)+COUNTIF(※技術職員有資格者名簿!C26:T26,221)+COUNTIF(※技術職員有資格者名簿!C26:T26,222))),0,1)))</f>
        <v>0</v>
      </c>
      <c r="DD26" s="47">
        <f>IF(DB26+DC26=1,0,(IF(0=((COUNTIF(※技術職員有資格者名簿!C26:T26,141)+COUNTIF(※技術職員有資格者名簿!C26:T26,142)+COUNTIF(※技術職員有資格者名簿!C26:T26,157)++COUNTIF(※技術職員有資格者名簿!C26:T26,257)+COUNTIF(※技術職員有資格者名簿!C26:T26,60)+COUNTIF(※技術職員有資格者名簿!C26:T26,"001-29")+COUNTIF(※技術職員有資格者名簿!C26:T26,"002-29"))),0,1)))</f>
        <v>0</v>
      </c>
    </row>
    <row r="27" spans="1:108" ht="48" customHeight="1">
      <c r="A27" s="125">
        <v>17</v>
      </c>
      <c r="B27" s="174"/>
      <c r="C27" s="158"/>
      <c r="D27" s="159" t="str">
        <f>IFERROR(VLOOKUP($C27,建設工事資格区分コード表!$A:$F,4,FALSE)&amp;"","")</f>
        <v/>
      </c>
      <c r="E27" s="160" t="str">
        <f>IFERROR(VLOOKUP($C27,建設工事資格区分コード表!$A:$F,6,FALSE),"")</f>
        <v/>
      </c>
      <c r="F27" s="158"/>
      <c r="G27" s="159" t="str">
        <f>IFERROR(VLOOKUP($F27,建設工事資格区分コード表!$A:$F,4,FALSE)&amp;"","")</f>
        <v/>
      </c>
      <c r="H27" s="160" t="str">
        <f>IFERROR(VLOOKUP($F27,建設工事資格区分コード表!$A:$F,6,FALSE),"")</f>
        <v/>
      </c>
      <c r="I27" s="158"/>
      <c r="J27" s="159" t="str">
        <f>IFERROR(VLOOKUP($I27,建設工事資格区分コード表!$A:$F,4,FALSE)&amp;"","")</f>
        <v/>
      </c>
      <c r="K27" s="160" t="str">
        <f>IFERROR(VLOOKUP($I27,建設工事資格区分コード表!$A:$F,6,FALSE),"")</f>
        <v/>
      </c>
      <c r="L27" s="158"/>
      <c r="M27" s="159" t="str">
        <f>IFERROR(VLOOKUP($L27,建設工事資格区分コード表!$A:$F,4,FALSE)&amp;"","")</f>
        <v/>
      </c>
      <c r="N27" s="160" t="str">
        <f>IFERROR(VLOOKUP($L27,建設工事資格区分コード表!$A:$F,6,FALSE),"")</f>
        <v/>
      </c>
      <c r="O27" s="158"/>
      <c r="P27" s="159" t="str">
        <f>IFERROR(VLOOKUP($O27,建設工事資格区分コード表!$A:$F,4,FALSE)&amp;"","")</f>
        <v/>
      </c>
      <c r="Q27" s="160" t="str">
        <f>IFERROR(VLOOKUP($O27,建設工事資格区分コード表!$A:$F,6,FALSE),"")</f>
        <v/>
      </c>
      <c r="R27" s="158"/>
      <c r="S27" s="159" t="str">
        <f>IFERROR(VLOOKUP($R27,建設工事資格区分コード表!$A:$F,4,FALSE)&amp;"","")</f>
        <v/>
      </c>
      <c r="T27" s="161" t="str">
        <f>IFERROR(VLOOKUP($R27,建設工事資格区分コード表!$A:$F,6,FALSE),"")</f>
        <v/>
      </c>
      <c r="V27" s="47">
        <f>IF(COUNTIF(※技術職員有資格者名簿!C27:T27,111)+COUNTIF(※技術職員有資格者名簿!C27:T27,113)&gt;=1,1,0)</f>
        <v>0</v>
      </c>
      <c r="W27" s="47">
        <f>IF(V27=1,0,(IF(0=((COUNTIF(※技術職員有資格者名簿!$C27:$T27,212)+COUNTIF(※技術職員有資格者名簿!$C27:$T27,214))),0,1)))</f>
        <v>0</v>
      </c>
      <c r="X27" s="73">
        <f>IF(V27+W27=1,0,(IF(0=((COUNTIF(※技術職員有資格者名簿!C27:T27,141)+COUNTIF(※技術職員有資格者名簿!C27:T27,142)+COUNTIF(※技術職員有資格者名簿!C27:T27,143)++COUNTIF(※技術職員有資格者名簿!C27:T27,149)+COUNTIF(※技術職員有資格者名簿!C27:T27,151)+COUNTIF(※技術職員有資格者名簿!C27:T27,"001-1")+COUNTIF(※技術職員有資格者名簿!C27:T27,"002-1"))),0,1)))</f>
        <v>0</v>
      </c>
      <c r="Y27" s="47">
        <f>IF(COUNTIF(※技術職員有資格者名簿!C27:T27,120)+COUNTIF(※技術職員有資格者名簿!C27:T27,137)&gt;=1,1,0)</f>
        <v>0</v>
      </c>
      <c r="Z27" s="47">
        <f>IF(Y27=1,0,(IF(0=((COUNTIF(※技術職員有資格者名簿!$C27:$T27,221)+COUNTIF(※技術職員有資格者名簿!$C27:$T27,238))),0,1)))</f>
        <v>0</v>
      </c>
      <c r="AA27" s="73">
        <f>IF(Y27+Z27=1,0,(IF(0=((COUNTIF(※技術職員有資格者名簿!F27:W27,"001-2")+COUNTIF(※技術職員有資格者名簿!F27:W27,"002-2"))),0,1)))</f>
        <v>0</v>
      </c>
      <c r="AB27" s="47">
        <f>IF(COUNTIF(※技術職員有資格者名簿!C27:T27,120)+COUNTIF(※技術職員有資格者名簿!C27:T27,137)&gt;=1,1,0)</f>
        <v>0</v>
      </c>
      <c r="AC27" s="47">
        <f>IF(AB27=1,0,(IF(0=((COUNTIF(※技術職員有資格者名簿!C27:T27,222)+COUNTIF(※技術職員有資格者名簿!C27:T27,223)+COUNTIF(※技術職員有資格者名簿!C27:T27,238)+COUNTIF(※技術職員有資格者名簿!C27:T27,239) )),0,1)))</f>
        <v>0</v>
      </c>
      <c r="AD27" s="73">
        <f>IF(AB27+AC27=1,0,(IF(0=(COUNTIF(※技術職員有資格者名簿!C27:T27,171)+COUNTIF(※技術職員有資格者名簿!C27:T27,271)+COUNTIF(※技術職員有資格者名簿!C27:T27,164)++COUNTIF(※技術職員有資格者名簿!C27:T27,264)+COUNTIF(※技術職員有資格者名簿!C27:T27,"64-3" )+COUNTIF(※技術職員有資格者名簿!C27:T27,"001-3")+COUNTIF(※技術職員有資格者名簿!C27:T27,"002-3")),0,1)))</f>
        <v>0</v>
      </c>
      <c r="AE27" s="47">
        <f>IF(COUNTIF(※技術職員有資格者名簿!C27:T27,120)&gt;=1,1,0)</f>
        <v>0</v>
      </c>
      <c r="AF27" s="47">
        <f>IF(AE27=1,0,(IF(0=((COUNTIF(※技術職員有資格者名簿!C27:T27,223) )),0,1)))</f>
        <v>0</v>
      </c>
      <c r="AG27" s="73">
        <f>IF(AE27+AF27=1,0,(IF(0=((COUNTIF(※技術職員有資格者名簿!C27:T27,172)+COUNTIF(※技術職員有資格者名簿!C27:T27,272)+COUNTIF(※技術職員有資格者名簿!C27:T27,"64-4")+COUNTIF(※技術職員有資格者名簿!C27:T27,"001-4")+COUNTIF(※技術職員有資格者名簿!C27:T27,"002-4"))),0,1)))</f>
        <v>0</v>
      </c>
      <c r="AH27" s="47">
        <f>IF(COUNTIF(※技術職員有資格者名簿!C27:T27,111)+COUNTIF(※技術職員有資格者名簿!C27:T27,113)+COUNTIF(※技術職員有資格者名簿!C27:T27,120)&gt;=1,1,0)</f>
        <v>0</v>
      </c>
      <c r="AI27" s="47">
        <f>IF(AH27=1,0,(IF(0=((COUNTIF(※技術職員有資格者名簿!C27:T27,212)+COUNTIF(※技術職員有資格者名簿!C27:T27,214)+COUNTIF(※技術職員有資格者名簿!C27:T27,216)+COUNTIF(※技術職員有資格者名簿!C27:T27,222))),0,1)))</f>
        <v>0</v>
      </c>
      <c r="AJ27" s="47">
        <f>IF(AH27+AI27=1,0,(IF(0=((COUNTIF(※技術職員有資格者名簿!C27:T27,141)+COUNTIF(※技術職員有資格者名簿!C27:T27,142)+COUNTIF(※技術職員有資格者名簿!C27:T27,143)+COUNTIF(※技術職員有資格者名簿!C27:T27,149)+COUNTIF(※技術職員有資格者名簿!C27:T27,151)+COUNTIF(※技術職員有資格者名簿!C27:T27,164)+COUNTIF(※技術職員有資格者名簿!C27:T27,264)+COUNTIF(※技術職員有資格者名簿!C27:T27,157)+COUNTIF(※技術職員有資格者名簿!C27:T27,257)+COUNTIF(※技術職員有資格者名簿!C27:T27,173)+COUNTIF(※技術職員有資格者名簿!C27:T27,273)+COUNTIF(※技術職員有資格者名簿!C27:T27,166)+COUNTIF(※技術職員有資格者名簿!C27:T27,266)+COUNTIF(※技術職員有資格者名簿!C27:T27,61)+COUNTIF(※技術職員有資格者名簿!C27:T27,40)+COUNTIF(※技術職員有資格者名簿!C27:T27,"64-5")+COUNTIF(※技術職員有資格者名簿!C27:T27,"001-5")+COUNTIF(※技術職員有資格者名簿!C27:T27,"002-5") )),0,1)))</f>
        <v>0</v>
      </c>
      <c r="AK27" s="47">
        <f>IF(COUNTIF(※技術職員有資格者名簿!C27:T27,113)+COUNTIF(※技術職員有資格者名簿!C27:T27,120)&gt;=1,1,0)</f>
        <v>0</v>
      </c>
      <c r="AL27" s="47">
        <f>IF(AK27=1,0,(IF(0=((COUNTIF(※技術職員有資格者名簿!C27:T27,214)+COUNTIF(※技術職員有資格者名簿!C27:T27,223))),0,1)))</f>
        <v>0</v>
      </c>
      <c r="AM27" s="47">
        <f>IF(AK27+AL27=1,0,(IF(0=((COUNTIF(※技術職員有資格者名簿!C27:T27,179)+COUNTIF(※技術職員有資格者名簿!C27:T27,279)+COUNTIF(※技術職員有資格者名簿!C27:T27,180)++COUNTIF(※技術職員有資格者名簿!C27:T27,280)+COUNTIF(※技術職員有資格者名簿!C27:T27,"64-6")+COUNTIF(※技術職員有資格者名簿!C27:T27,"001-6")+COUNTIF(※技術職員有資格者名簿!C27:T27,"002-6"))),0,1)))</f>
        <v>0</v>
      </c>
      <c r="AN27" s="47">
        <f>IF(COUNTIF(※技術職員有資格者名簿!C27:T27,120)+COUNTIF(※技術職員有資格者名簿!C27:T27,137)&gt;=1,1,0)</f>
        <v>0</v>
      </c>
      <c r="AO27" s="47">
        <f>IF(AN27=1,0,(IF(0=((COUNTIF(※技術職員有資格者名簿!C27:T27,223)+COUNTIF(※技術職員有資格者名簿!C27:T27,238) )),0,1)))</f>
        <v>0</v>
      </c>
      <c r="AP27" s="47">
        <f>IF(AN27+AO27=1,0,(IF(0=((COUNTIF(※技術職員有資格者名簿!C27:T27,170)+COUNTIF(※技術職員有資格者名簿!C27:T27,270)+COUNTIF(※技術職員有資格者名簿!C27:T27,184)++COUNTIF(※技術職員有資格者名簿!C27:T27,284)+COUNTIF(※技術職員有資格者名簿!C27:T27,186)+COUNTIF(※技術職員有資格者名簿!C27:T27,286)+COUNTIF(※技術職員有資格者名簿!C27:T27,"64-7")+COUNTIF(※技術職員有資格者名簿!C27:T27,"001-7")+COUNTIF(※技術職員有資格者名簿!C27:T27,"002-7"))),0,1)))</f>
        <v>0</v>
      </c>
      <c r="AQ27" s="47">
        <f>IF(COUNTIF(※技術職員有資格者名簿!C27:T27,127)&gt;=1,1,0)</f>
        <v>0</v>
      </c>
      <c r="AR27" s="47">
        <f>IF(AQ27=1,0,(IF(0=((COUNTIF(※技術職員有資格者名簿!C27:T27,228)+COUNTIF(※技術職員有資格者名簿!C27:T27,155) )),0,1)))</f>
        <v>0</v>
      </c>
      <c r="AS27" s="47">
        <f>IF(AQ27+AR27=1,0,(IF(0=((COUNTIF(※技術職員有資格者名簿!C27:T27,141)+COUNTIF(※技術職員有資格者名簿!C27:T27,142)+COUNTIF(※技術職員有資格者名簿!C27:T27,144)++COUNTIF(※技術職員有資格者名簿!C27:T27,256)+COUNTIF(※技術職員有資格者名簿!C27:T27,258)+COUNTIF(※技術職員有資格者名簿!C27:T27,62)+COUNTIF(※技術職員有資格者名簿!C27:T27,63)+COUNTIF(※技術職員有資格者名簿!C27:T27,"64-8")+COUNTIF(※技術職員有資格者名簿!C27:T27,"001-8")+COUNTIF(※技術職員有資格者名簿!C27:T27,"002-8"))),0,1)))</f>
        <v>0</v>
      </c>
      <c r="AT27" s="47">
        <f>IF(COUNTIF(※技術職員有資格者名簿!C27:T27,129)&gt;=1,1,0)</f>
        <v>0</v>
      </c>
      <c r="AU27" s="47">
        <f>IF(AT27=1,0,(IF(0=((COUNTIF(※技術職員有資格者名簿!C27:T27,230) )),0,1)))</f>
        <v>0</v>
      </c>
      <c r="AV27" s="47">
        <f>IF(AT27+AU27=1,0,(IF(0=((COUNTIF(※技術職員有資格者名簿!C27:T27,146)+COUNTIF(※技術職員有資格者名簿!C27:T27,147)+COUNTIF(※技術職員有資格者名簿!C27:T27,148)+COUNTIF(※技術職員有資格者名簿!C27:T27,152)+COUNTIF(※技術職員有資格者名簿!C27:T27,153)+COUNTIF(※技術職員有資格者名簿!C27:T27,154)+COUNTIF(※技術職員有資格者名簿!C27:T27,265)+COUNTIF(※技術職員有資格者名簿!C27:T27,174)+COUNTIF(※技術職員有資格者名簿!C27:T27,274)+COUNTIF(※技術職員有資格者名簿!C27:T27,175)+COUNTIF(※技術職員有資格者名簿!C27:T27,275)+COUNTIF(※技術職員有資格者名簿!C27:T27,176)+COUNTIF(※技術職員有資格者名簿!C27:T27,276)+COUNTIF(※技術職員有資格者名簿!C27:T27,170)+COUNTIF(※技術職員有資格者名簿!C27:T27,270)+COUNTIF(※技術職員有資格者名簿!C27:T27,62)+COUNTIF(※技術職員有資格者名簿!C27:T27,63)+COUNTIF(※技術職員有資格者名簿!C27:T27,"64-9")+COUNTIF(※技術職員有資格者名簿!C27:T27,"001-9")+COUNTIF(※技術職員有資格者名簿!C27:T27,"002-9"))),0,1)))</f>
        <v>0</v>
      </c>
      <c r="AW27" s="47">
        <f>IF(COUNTIF(※技術職員有資格者名簿!C27:T27,120)+COUNTIF(※技術職員有資格者名簿!C27:T27,137)&gt;=1,1,0)</f>
        <v>0</v>
      </c>
      <c r="AX27" s="47">
        <f>IF(AW27=1,0,(IF(0=((COUNTIF(※技術職員有資格者名簿!C27:T27,222)+COUNTIF(※技術職員有資格者名簿!C27:T27,223)+COUNTIF(※技術職員有資格者名簿!C27:T27,238))),0,1)))</f>
        <v>0</v>
      </c>
      <c r="AY27" s="47">
        <f>IF(AW27+AX27=1,0,(IF(0=((COUNTIF(※技術職員有資格者名簿!C27:T27,177)+COUNTIF(※技術職員有資格者名簿!C27:T27,277)+COUNTIF(※技術職員有資格者名簿!C27:T27,178)++COUNTIF(※技術職員有資格者名簿!C27:T27,278)+COUNTIF(※技術職員有資格者名簿!C27:T27,179)+COUNTIF(※技術職員有資格者名簿!C27:T27,279)+COUNTIF(※技術職員有資格者名簿!C27:T27,"64-10")+COUNTIF(※技術職員有資格者名簿!C27:T27,"001-10")+COUNTIF(※技術職員有資格者名簿!C27:T27,"002-10"))),0,1)))</f>
        <v>0</v>
      </c>
      <c r="AZ27" s="47">
        <f>IF(COUNTIF(※技術職員有資格者名簿!C27:T27,113)+COUNTIF(※技術職員有資格者名簿!C27:T27,120)+COUNTIF(※技術職員有資格者名簿!C27:T27,137)&gt;=1,1,0)</f>
        <v>0</v>
      </c>
      <c r="BA27" s="47">
        <f>IF(AZ27=1,0,(IF(0=((COUNTIF(※技術職員有資格者名簿!C27:T27,214)+COUNTIF(※技術職員有資格者名簿!C27:T27,222))),0,1)))</f>
        <v>0</v>
      </c>
      <c r="BB27" s="47">
        <f>IF(AZ27+BA27=1,0,(IF(0=((COUNTIF(※技術職員有資格者名簿!C27:T27,142)+COUNTIF(※技術職員有資格者名簿!C27:T27,181)+COUNTIF(※技術職員有資格者名簿!C27:T27,281)++COUNTIF(※技術職員有資格者名簿!C27:T27,"64-11")+COUNTIF(※技術職員有資格者名簿!C27:T27,"001-11")+COUNTIF(※技術職員有資格者名簿!C27:T27,"002-11"))),0,1)))</f>
        <v>0</v>
      </c>
      <c r="BC27" s="47">
        <f>IF(COUNTIF(※技術職員有資格者名簿!C27:T27,120)&gt;=1,1,0)</f>
        <v>0</v>
      </c>
      <c r="BD27" s="47">
        <f>IF(BC27=1,0,(IF(0=((COUNTIF(※技術職員有資格者名簿!C27:T27,222))),0,1)))</f>
        <v>0</v>
      </c>
      <c r="BE27" s="47">
        <f>IF(BC27+BD27=1,0,(IF(0=((COUNTIF(※技術職員有資格者名簿!C27:T27,182)+COUNTIF(※技術職員有資格者名簿!C27:T27,282)++COUNTIF(※技術職員有資格者名簿!C27:T27,"64-12")+COUNTIF(※技術職員有資格者名簿!C27:T27,"001-12")+COUNTIF(※技術職員有資格者名簿!C27:T27,"002-12"))),0,1)))</f>
        <v>0</v>
      </c>
      <c r="BF27" s="47">
        <f>IF(COUNTIF(※技術職員有資格者名簿!C27:T27,111)+COUNTIF(※技術職員有資格者名簿!C27:T27,113)&gt;=1,1,0)</f>
        <v>0</v>
      </c>
      <c r="BG27" s="47">
        <f>IF(BF27=1,0,(IF(0=((COUNTIF(※技術職員有資格者名簿!C27:T27,212)+COUNTIF(※技術職員有資格者名簿!C27:T27,214))),0,1)))</f>
        <v>0</v>
      </c>
      <c r="BH27" s="47">
        <f>IF(BF27+BG27=1,0,(IF(0=((COUNTIF(※技術職員有資格者名簿!C27:T27,141)+COUNTIF(※技術職員有資格者名簿!C27:T27,142)++COUNTIF(※技術職員有資格者名簿!C27:T27,"64-13")+COUNTIF(※技術職員有資格者名簿!C27:T27,"001-13")+COUNTIF(※技術職員有資格者名簿!C27:T27,"002-13"))),0,1)))</f>
        <v>0</v>
      </c>
      <c r="BI27" s="47">
        <f>IF(COUNTIF(※技術職員有資格者名簿!C27:T27,113)&gt;=1,1,0)</f>
        <v>0</v>
      </c>
      <c r="BJ27" s="47">
        <f>IF(BI27=1,0,(IF(0=((COUNTIF(※技術職員有資格者名簿!C27:T27,214))),0,1)))</f>
        <v>0</v>
      </c>
      <c r="BK27" s="47">
        <f>IF(BI27+BJ27=1,0,(IF(0=((COUNTIF(※技術職員有資格者名簿!C27:T27,141)+COUNTIF(※技術職員有資格者名簿!C27:T27,142)+COUNTIF(※技術職員有資格者名簿!C27:T27,149)+COUNTIF(※技術職員有資格者名簿!C27:T27,"64-14")+COUNTIF(※技術職員有資格者名簿!C27:T27,"001-14")+COUNTIF(※技術職員有資格者名簿!C27:T27,"002-14"))),0,1)))</f>
        <v>0</v>
      </c>
      <c r="BL27" s="47">
        <f>IF(COUNTIF(※技術職員有資格者名簿!C27:T27,120)&gt;=1,1,0)</f>
        <v>0</v>
      </c>
      <c r="BM27" s="47">
        <f>IF(BL27=1,0,(IF(0=((COUNTIF(※技術職員有資格者名簿!C27:T27,223) )),0,1)))</f>
        <v>0</v>
      </c>
      <c r="BN27" s="47">
        <f>IF(BL27+BM27=1,0,(IF(0=((COUNTIF(※技術職員有資格者名簿!C27:T27,170)+COUNTIF(※技術職員有資格者名簿!C27:T27,270)+COUNTIF(※技術職員有資格者名簿!C27:T27,183)+COUNTIF(※技術職員有資格者名簿!C27:T27,283)+COUNTIF(※技術職員有資格者名簿!C27:T27,184)+COUNTIF(※技術職員有資格者名簿!C27:T27,284)+COUNTIF(※技術職員有資格者名簿!C27:T27,185)+COUNTIF(※技術職員有資格者名簿!C27:T27,285)+COUNTIF(※技術職員有資格者名簿!C27:T27,"64-15")+COUNTIF(※技術職員有資格者名簿!C27:T27,"001-15")+COUNTIF(※技術職員有資格者名簿!C27:T27,"002-15"))),0,1)))</f>
        <v>0</v>
      </c>
      <c r="BO27" s="47">
        <f>IF(COUNTIF(※技術職員有資格者名簿!C27:T27,120)&gt;=1,1,0)</f>
        <v>0</v>
      </c>
      <c r="BP27" s="47">
        <f>IF(BO27=1,0,(IF(0=((COUNTIF(※技術職員有資格者名簿!C27:T27,223) )),0,1)))</f>
        <v>0</v>
      </c>
      <c r="BQ27" s="47">
        <f>IF(BO27+BP27=1,0,(IF(0=((COUNTIF(※技術職員有資格者名簿!C27:T27,187)+COUNTIF(※技術職員有資格者名簿!C27:T27,287)++COUNTIF(※技術職員有資格者名簿!C27:T27,"64-16")+COUNTIF(※技術職員有資格者名簿!C27:T27,"001-16")+COUNTIF(※技術職員有資格者名簿!C27:T27,"002-16"))),0,1)))</f>
        <v>0</v>
      </c>
      <c r="BR27" s="47">
        <f>IF(COUNTIF(※技術職員有資格者名簿!C27:T27,113)+COUNTIF(※技術職員有資格者名簿!C27:T27,120)&gt;=1,1,0)</f>
        <v>0</v>
      </c>
      <c r="BS27" s="47">
        <f>IF(BR27=1,0,(IF(0=((COUNTIF(※技術職員有資格者名簿!C27:T27,215)+COUNTIF(※技術職員有資格者名簿!C27:T27,223))),0,1)))</f>
        <v>0</v>
      </c>
      <c r="BT27" s="47">
        <f>IF(BR27+BS27=1,0,(IF(0=((COUNTIF(※技術職員有資格者名簿!C27:T27,188)+COUNTIF(※技術職員有資格者名簿!C27:T27,288)+COUNTIF(※技術職員有資格者名簿!C27:T27,189)++COUNTIF(※技術職員有資格者名簿!C27:T27,289)+COUNTIF(※技術職員有資格者名簿!C27:T27,190)+COUNTIF(※技術職員有資格者名簿!C27:T27,290)+COUNTIF(※技術職員有資格者名簿!C27:T27,191)+COUNTIF(※技術職員有資格者名簿!C27:T27,291)+COUNTIF(※技術職員有資格者名簿!C27:T27,167)+COUNTIF(※技術職員有資格者名簿!C27:T27,"64-17")+COUNTIF(※技術職員有資格者名簿!C27:T27,"001-17")+COUNTIF(※技術職員有資格者名簿!C27:T27,"002-17"))),0,1)))</f>
        <v>0</v>
      </c>
      <c r="BU27" s="47">
        <f>IF(COUNTIF(※技術職員有資格者名簿!C27:T27,120)&gt;=1,1,0)</f>
        <v>0</v>
      </c>
      <c r="BV27" s="47">
        <f>IF(BU27=1,0,(IF(0=((COUNTIF(※技術職員有資格者名簿!C27:T27,223) )),0,1)))</f>
        <v>0</v>
      </c>
      <c r="BW27" s="47">
        <f>IF(BU27+BV27=1,0,(IF(0=((COUNTIF(※技術職員有資格者名簿!C27:T27,197)+COUNTIF(※技術職員有資格者名簿!C27:T27,297)++COUNTIF(※技術職員有資格者名簿!C27:T27,"64-18")+COUNTIF(※技術職員有資格者名簿!C27:T27,"001-18")+COUNTIF(※技術職員有資格者名簿!C27:T27,"002-18"))),0,1)))</f>
        <v>0</v>
      </c>
      <c r="BX27" s="47">
        <f>IF(COUNTIF(※技術職員有資格者名簿!C27:T27,120)+COUNTIF(※技術職員有資格者名簿!C27:T27,137)&gt;=1,1,0)</f>
        <v>0</v>
      </c>
      <c r="BY27" s="47">
        <f>IF(BX27=1,0,(IF(0=((COUNTIF(※技術職員有資格者名簿!C27:T27,223)+COUNTIF(※技術職員有資格者名簿!C27:T27,238) )),0,1)))</f>
        <v>0</v>
      </c>
      <c r="BZ27" s="47">
        <f>IF(BX27+BY27=1,0,(IF(0=((COUNTIF(※技術職員有資格者名簿!C27:T27,192)+COUNTIF(※技術職員有資格者名簿!C27:T27,292)+COUNTIF(※技術職員有資格者名簿!C27:T27,193)++COUNTIF(※技術職員有資格者名簿!C27:T27,293)+COUNTIF(※技術職員有資格者名簿!C27:T27,"64-19")+COUNTIF(※技術職員有資格者名簿!C27:T27,"001-19")+COUNTIF(※技術職員有資格者名簿!C27:T27,"002-19"))),0,1)))</f>
        <v>0</v>
      </c>
      <c r="CA27" s="47">
        <v>0</v>
      </c>
      <c r="CB27" s="47">
        <v>0</v>
      </c>
      <c r="CC27" s="47">
        <f>IF(CA27+CB27=1,0,(IF(0=((COUNTIF(※技術職員有資格者名簿!C27:T27,145)+COUNTIF(※技術職員有資格者名簿!C27:T27,146)+COUNTIF(※技術職員有資格者名簿!C27:T27,"001-20")+COUNTIF(※技術職員有資格者名簿!C27:T27,"002-20"))),0,1)))</f>
        <v>0</v>
      </c>
      <c r="CD27" s="47">
        <f>IF(COUNTIF(※技術職員有資格者名簿!C27:T27,120)&gt;=1,1,0)</f>
        <v>0</v>
      </c>
      <c r="CE27" s="47">
        <f>IF(CD27=1,0,(IF(0=((COUNTIF(※技術職員有資格者名簿!C27:T27,223) )),0,1)))</f>
        <v>0</v>
      </c>
      <c r="CF27" s="47">
        <f>IF(CD27+CE27=1,0,(IF(0=((COUNTIF(※技術職員有資格者名簿!C27:T27,194)+COUNTIF(※技術職員有資格者名簿!C27:T27,294)+COUNTIF(※技術職員有資格者名簿!C27:T27,"64-21")+COUNTIF(※技術職員有資格者名簿!C27:T27,"001-21")+COUNTIF(※技術職員有資格者名簿!C27:T27,"002-21"))),0,1)))</f>
        <v>0</v>
      </c>
      <c r="CG27" s="47">
        <f>IF(COUNTIF(※技術職員有資格者名簿!C27:T27,131)&gt;=1,1,0)</f>
        <v>0</v>
      </c>
      <c r="CH27" s="47">
        <f>IF(CG27=1,0,(IF(0=((COUNTIF(※技術職員有資格者名簿!C27:T27,232) )),0,1)))</f>
        <v>0</v>
      </c>
      <c r="CI27" s="47">
        <f>IF(CG27+CH27=1,0,(IF(0=((COUNTIF(※技術職員有資格者名簿!C27:T27,144)+COUNTIF(※技術職員有資格者名簿!C27:T27,259)+COUNTIF(※技術職員有資格者名簿!C27:T27,260)+COUNTIF(※技術職員有資格者名簿!C27:T27,261)+COUNTIF(※技術職員有資格者名簿!C27:T27,"64-22")+COUNTIF(※技術職員有資格者名簿!C27:T27,"001-22")+COUNTIF(※技術職員有資格者名簿!C27:T27,"002-22"))),0,1)))</f>
        <v>0</v>
      </c>
      <c r="CJ27" s="47">
        <f>IF(COUNTIF(※技術職員有資格者名簿!C27:T27,133)&gt;=1,1,0)</f>
        <v>0</v>
      </c>
      <c r="CK27" s="47">
        <f>IF(CJ27=1,0,(IF(0=((COUNTIF(※技術職員有資格者名簿!C27:T27,234))),0,1)))</f>
        <v>0</v>
      </c>
      <c r="CL27" s="47">
        <f>IF(CJ27+CK27=1,0,(IF(0=((COUNTIF(※技術職員有資格者名簿!C27:T27,141)+COUNTIF(※技術職員有資格者名簿!C27:T27,142)+COUNTIF(※技術職員有資格者名簿!C27:T27,150)+COUNTIF(※技術職員有資格者名簿!C27:T27,151)+COUNTIF(※技術職員有資格者名簿!C27:T27,196)+COUNTIF(※技術職員有資格者名簿!C27:T27,296)+COUNTIF(※技術職員有資格者名簿!C27:T27,"64-23")+COUNTIF(※技術職員有資格者名簿!C27:T27,"001-23")+COUNTIF(※技術職員有資格者名簿!C27:T27,"002-23"))),0,1)))</f>
        <v>0</v>
      </c>
      <c r="CM27" s="47">
        <v>0</v>
      </c>
      <c r="CN27" s="47">
        <v>0</v>
      </c>
      <c r="CO27" s="47">
        <f>IF(CM27+CN27=1,0,(IF(0=((COUNTIF(※技術職員有資格者名簿!C27:T27,148)+COUNTIF(※技術職員有資格者名簿!C27:T27,198)+COUNTIF(※技術職員有資格者名簿!C27:T27,298)+COUNTIF(※技術職員有資格者名簿!C27:T27,61)+COUNTIF(※技術職員有資格者名簿!C27:T27,"001-24")+COUNTIF(※技術職員有資格者名簿!C27:T27,"002-24"))),0,1)))</f>
        <v>0</v>
      </c>
      <c r="CP27" s="47">
        <f>IF(COUNTIF(※技術職員有資格者名簿!C27:T27,120)&gt;=1,1,0)</f>
        <v>0</v>
      </c>
      <c r="CQ27" s="47">
        <f>IF(CP27=1,0,(IF(0=((COUNTIF(※技術職員有資格者名簿!C27:T27,223) )),0,1)))</f>
        <v>0</v>
      </c>
      <c r="CR27" s="47">
        <f>IF(CP27+CQ27=1,0,(IF(0=((COUNTIF(※技術職員有資格者名簿!C27:T27,195)+COUNTIF(※技術職員有資格者名簿!C27:T27,295)+COUNTIF(※技術職員有資格者名簿!C27:T27,"64-25")+COUNTIF(※技術職員有資格者名簿!C27:T27,"001-25")+COUNTIF(※技術職員有資格者名簿!C27:T27,"002-25"))),0,1)))</f>
        <v>0</v>
      </c>
      <c r="CS27" s="47">
        <f>IF(COUNTIF(※技術職員有資格者名簿!C27:T27,113)&gt;=1,1,0)</f>
        <v>0</v>
      </c>
      <c r="CT27" s="47">
        <f>IF(CS27=1,0,(IF(0=((COUNTIF(※技術職員有資格者名簿!C27:T27,214) )),0,1)))</f>
        <v>0</v>
      </c>
      <c r="CU27" s="47">
        <f>IF(CS27+CT27=1,0,(IF(0=((COUNTIF(※技術職員有資格者名簿!C27:T27,147)+COUNTIF(※技術職員有資格者名簿!C27:T27,148)+COUNTIF(※技術職員有資格者名簿!C27:T27,153)+COUNTIF(※技術職員有資格者名簿!C27:T27,154)+COUNTIF(※技術職員有資格者名簿!C27:T27,"001-26")+COUNTIF(※技術職員有資格者名簿!C27:T27,"002-26"))),0,1)))</f>
        <v>0</v>
      </c>
      <c r="CV27" s="47">
        <v>0</v>
      </c>
      <c r="CW27" s="47">
        <v>0</v>
      </c>
      <c r="CX27" s="47">
        <f>IF(COUNTIF(※技術職員有資格者名簿!C27:T27,168)+COUNTIF(※技術職員有資格者名簿!C27:T27,169)+COUNTIF(※技術職員有資格者名簿!C27:T27,"64-27")+COUNTIF(※技術職員有資格者名簿!C27:T27,"001-27")+COUNTIF(※技術職員有資格者名簿!C27:T27,"002-27")&gt;=1,1,0)</f>
        <v>0</v>
      </c>
      <c r="CY27" s="47">
        <v>0</v>
      </c>
      <c r="CZ27" s="47">
        <v>0</v>
      </c>
      <c r="DA27" s="47">
        <f>IF(COUNTIF(※技術職員有資格者名簿!C27:T27,154)+COUNTIF(※技術職員有資格者名簿!C27:T27,"001-28")+COUNTIF(※技術職員有資格者名簿!C27:T27,"002-28")&gt;=1,1,0)</f>
        <v>0</v>
      </c>
      <c r="DB27" s="47">
        <f>IF(COUNTIF(※技術職員有資格者名簿!C27:T27,113)+COUNTIF(※技術職員有資格者名簿!C27:T27,120)&gt;=1,1,0)</f>
        <v>0</v>
      </c>
      <c r="DC27" s="47">
        <f>IF(DB27=1,0,(IF(0=((COUNTIF(※技術職員有資格者名簿!C27:T27,214)+COUNTIF(※技術職員有資格者名簿!C27:T27,221)+COUNTIF(※技術職員有資格者名簿!C27:T27,222))),0,1)))</f>
        <v>0</v>
      </c>
      <c r="DD27" s="47">
        <f>IF(DB27+DC27=1,0,(IF(0=((COUNTIF(※技術職員有資格者名簿!C27:T27,141)+COUNTIF(※技術職員有資格者名簿!C27:T27,142)+COUNTIF(※技術職員有資格者名簿!C27:T27,157)++COUNTIF(※技術職員有資格者名簿!C27:T27,257)+COUNTIF(※技術職員有資格者名簿!C27:T27,60)+COUNTIF(※技術職員有資格者名簿!C27:T27,"001-29")+COUNTIF(※技術職員有資格者名簿!C27:T27,"002-29"))),0,1)))</f>
        <v>0</v>
      </c>
    </row>
    <row r="28" spans="1:108" ht="48" customHeight="1">
      <c r="A28" s="126">
        <v>18</v>
      </c>
      <c r="B28" s="174"/>
      <c r="C28" s="158"/>
      <c r="D28" s="159" t="str">
        <f>IFERROR(VLOOKUP($C28,建設工事資格区分コード表!$A:$F,4,FALSE)&amp;"","")</f>
        <v/>
      </c>
      <c r="E28" s="160" t="str">
        <f>IFERROR(VLOOKUP($C28,建設工事資格区分コード表!$A:$F,6,FALSE),"")</f>
        <v/>
      </c>
      <c r="F28" s="158"/>
      <c r="G28" s="159" t="str">
        <f>IFERROR(VLOOKUP($F28,建設工事資格区分コード表!$A:$F,4,FALSE)&amp;"","")</f>
        <v/>
      </c>
      <c r="H28" s="160" t="str">
        <f>IFERROR(VLOOKUP($F28,建設工事資格区分コード表!$A:$F,6,FALSE),"")</f>
        <v/>
      </c>
      <c r="I28" s="158"/>
      <c r="J28" s="159" t="str">
        <f>IFERROR(VLOOKUP($I28,建設工事資格区分コード表!$A:$F,4,FALSE)&amp;"","")</f>
        <v/>
      </c>
      <c r="K28" s="160" t="str">
        <f>IFERROR(VLOOKUP($I28,建設工事資格区分コード表!$A:$F,6,FALSE),"")</f>
        <v/>
      </c>
      <c r="L28" s="158"/>
      <c r="M28" s="159" t="str">
        <f>IFERROR(VLOOKUP($L28,建設工事資格区分コード表!$A:$F,4,FALSE)&amp;"","")</f>
        <v/>
      </c>
      <c r="N28" s="160" t="str">
        <f>IFERROR(VLOOKUP($L28,建設工事資格区分コード表!$A:$F,6,FALSE),"")</f>
        <v/>
      </c>
      <c r="O28" s="158"/>
      <c r="P28" s="159" t="str">
        <f>IFERROR(VLOOKUP($O28,建設工事資格区分コード表!$A:$F,4,FALSE)&amp;"","")</f>
        <v/>
      </c>
      <c r="Q28" s="160" t="str">
        <f>IFERROR(VLOOKUP($O28,建設工事資格区分コード表!$A:$F,6,FALSE),"")</f>
        <v/>
      </c>
      <c r="R28" s="158"/>
      <c r="S28" s="159" t="str">
        <f>IFERROR(VLOOKUP($R28,建設工事資格区分コード表!$A:$F,4,FALSE)&amp;"","")</f>
        <v/>
      </c>
      <c r="T28" s="161" t="str">
        <f>IFERROR(VLOOKUP($R28,建設工事資格区分コード表!$A:$F,6,FALSE),"")</f>
        <v/>
      </c>
      <c r="V28" s="47">
        <f>IF(COUNTIF(※技術職員有資格者名簿!C28:T28,111)+COUNTIF(※技術職員有資格者名簿!C28:T28,113)&gt;=1,1,0)</f>
        <v>0</v>
      </c>
      <c r="W28" s="47">
        <f>IF(V28=1,0,(IF(0=((COUNTIF(※技術職員有資格者名簿!$C28:$T28,212)+COUNTIF(※技術職員有資格者名簿!$C28:$T28,214))),0,1)))</f>
        <v>0</v>
      </c>
      <c r="X28" s="73">
        <f>IF(V28+W28=1,0,(IF(0=((COUNTIF(※技術職員有資格者名簿!C28:T28,141)+COUNTIF(※技術職員有資格者名簿!C28:T28,142)+COUNTIF(※技術職員有資格者名簿!C28:T28,143)++COUNTIF(※技術職員有資格者名簿!C28:T28,149)+COUNTIF(※技術職員有資格者名簿!C28:T28,151)+COUNTIF(※技術職員有資格者名簿!C28:T28,"001-1")+COUNTIF(※技術職員有資格者名簿!C28:T28,"002-1"))),0,1)))</f>
        <v>0</v>
      </c>
      <c r="Y28" s="47">
        <f>IF(COUNTIF(※技術職員有資格者名簿!C28:T28,120)+COUNTIF(※技術職員有資格者名簿!C28:T28,137)&gt;=1,1,0)</f>
        <v>0</v>
      </c>
      <c r="Z28" s="47">
        <f>IF(Y28=1,0,(IF(0=((COUNTIF(※技術職員有資格者名簿!$C28:$T28,221)+COUNTIF(※技術職員有資格者名簿!$C28:$T28,238))),0,1)))</f>
        <v>0</v>
      </c>
      <c r="AA28" s="73">
        <f>IF(Y28+Z28=1,0,(IF(0=((COUNTIF(※技術職員有資格者名簿!F28:W28,"001-2")+COUNTIF(※技術職員有資格者名簿!F28:W28,"002-2"))),0,1)))</f>
        <v>0</v>
      </c>
      <c r="AB28" s="47">
        <f>IF(COUNTIF(※技術職員有資格者名簿!C28:T28,120)+COUNTIF(※技術職員有資格者名簿!C28:T28,137)&gt;=1,1,0)</f>
        <v>0</v>
      </c>
      <c r="AC28" s="47">
        <f>IF(AB28=1,0,(IF(0=((COUNTIF(※技術職員有資格者名簿!C28:T28,222)+COUNTIF(※技術職員有資格者名簿!C28:T28,223)+COUNTIF(※技術職員有資格者名簿!C28:T28,238)+COUNTIF(※技術職員有資格者名簿!C28:T28,239) )),0,1)))</f>
        <v>0</v>
      </c>
      <c r="AD28" s="73">
        <f>IF(AB28+AC28=1,0,(IF(0=(COUNTIF(※技術職員有資格者名簿!C28:T28,171)+COUNTIF(※技術職員有資格者名簿!C28:T28,271)+COUNTIF(※技術職員有資格者名簿!C28:T28,164)++COUNTIF(※技術職員有資格者名簿!C28:T28,264)+COUNTIF(※技術職員有資格者名簿!C28:T28,"64-3" )+COUNTIF(※技術職員有資格者名簿!C28:T28,"001-3")+COUNTIF(※技術職員有資格者名簿!C28:T28,"002-3")),0,1)))</f>
        <v>0</v>
      </c>
      <c r="AE28" s="47">
        <f>IF(COUNTIF(※技術職員有資格者名簿!C28:T28,120)&gt;=1,1,0)</f>
        <v>0</v>
      </c>
      <c r="AF28" s="47">
        <f>IF(AE28=1,0,(IF(0=((COUNTIF(※技術職員有資格者名簿!C28:T28,223) )),0,1)))</f>
        <v>0</v>
      </c>
      <c r="AG28" s="73">
        <f>IF(AE28+AF28=1,0,(IF(0=((COUNTIF(※技術職員有資格者名簿!C28:T28,172)+COUNTIF(※技術職員有資格者名簿!C28:T28,272)+COUNTIF(※技術職員有資格者名簿!C28:T28,"64-4")+COUNTIF(※技術職員有資格者名簿!C28:T28,"001-4")+COUNTIF(※技術職員有資格者名簿!C28:T28,"002-4"))),0,1)))</f>
        <v>0</v>
      </c>
      <c r="AH28" s="47">
        <f>IF(COUNTIF(※技術職員有資格者名簿!C28:T28,111)+COUNTIF(※技術職員有資格者名簿!C28:T28,113)+COUNTIF(※技術職員有資格者名簿!C28:T28,120)&gt;=1,1,0)</f>
        <v>0</v>
      </c>
      <c r="AI28" s="47">
        <f>IF(AH28=1,0,(IF(0=((COUNTIF(※技術職員有資格者名簿!C28:T28,212)+COUNTIF(※技術職員有資格者名簿!C28:T28,214)+COUNTIF(※技術職員有資格者名簿!C28:T28,216)+COUNTIF(※技術職員有資格者名簿!C28:T28,222))),0,1)))</f>
        <v>0</v>
      </c>
      <c r="AJ28" s="47">
        <f>IF(AH28+AI28=1,0,(IF(0=((COUNTIF(※技術職員有資格者名簿!C28:T28,141)+COUNTIF(※技術職員有資格者名簿!C28:T28,142)+COUNTIF(※技術職員有資格者名簿!C28:T28,143)+COUNTIF(※技術職員有資格者名簿!C28:T28,149)+COUNTIF(※技術職員有資格者名簿!C28:T28,151)+COUNTIF(※技術職員有資格者名簿!C28:T28,164)+COUNTIF(※技術職員有資格者名簿!C28:T28,264)+COUNTIF(※技術職員有資格者名簿!C28:T28,157)+COUNTIF(※技術職員有資格者名簿!C28:T28,257)+COUNTIF(※技術職員有資格者名簿!C28:T28,173)+COUNTIF(※技術職員有資格者名簿!C28:T28,273)+COUNTIF(※技術職員有資格者名簿!C28:T28,166)+COUNTIF(※技術職員有資格者名簿!C28:T28,266)+COUNTIF(※技術職員有資格者名簿!C28:T28,61)+COUNTIF(※技術職員有資格者名簿!C28:T28,40)+COUNTIF(※技術職員有資格者名簿!C28:T28,"64-5")+COUNTIF(※技術職員有資格者名簿!C28:T28,"001-5")+COUNTIF(※技術職員有資格者名簿!C28:T28,"002-5") )),0,1)))</f>
        <v>0</v>
      </c>
      <c r="AK28" s="47">
        <f>IF(COUNTIF(※技術職員有資格者名簿!C28:T28,113)+COUNTIF(※技術職員有資格者名簿!C28:T28,120)&gt;=1,1,0)</f>
        <v>0</v>
      </c>
      <c r="AL28" s="47">
        <f>IF(AK28=1,0,(IF(0=((COUNTIF(※技術職員有資格者名簿!C28:T28,214)+COUNTIF(※技術職員有資格者名簿!C28:T28,223))),0,1)))</f>
        <v>0</v>
      </c>
      <c r="AM28" s="47">
        <f>IF(AK28+AL28=1,0,(IF(0=((COUNTIF(※技術職員有資格者名簿!C28:T28,179)+COUNTIF(※技術職員有資格者名簿!C28:T28,279)+COUNTIF(※技術職員有資格者名簿!C28:T28,180)++COUNTIF(※技術職員有資格者名簿!C28:T28,280)+COUNTIF(※技術職員有資格者名簿!C28:T28,"64-6")+COUNTIF(※技術職員有資格者名簿!C28:T28,"001-6")+COUNTIF(※技術職員有資格者名簿!C28:T28,"002-6"))),0,1)))</f>
        <v>0</v>
      </c>
      <c r="AN28" s="47">
        <f>IF(COUNTIF(※技術職員有資格者名簿!C28:T28,120)+COUNTIF(※技術職員有資格者名簿!C28:T28,137)&gt;=1,1,0)</f>
        <v>0</v>
      </c>
      <c r="AO28" s="47">
        <f>IF(AN28=1,0,(IF(0=((COUNTIF(※技術職員有資格者名簿!C28:T28,223)+COUNTIF(※技術職員有資格者名簿!C28:T28,238) )),0,1)))</f>
        <v>0</v>
      </c>
      <c r="AP28" s="47">
        <f>IF(AN28+AO28=1,0,(IF(0=((COUNTIF(※技術職員有資格者名簿!C28:T28,170)+COUNTIF(※技術職員有資格者名簿!C28:T28,270)+COUNTIF(※技術職員有資格者名簿!C28:T28,184)++COUNTIF(※技術職員有資格者名簿!C28:T28,284)+COUNTIF(※技術職員有資格者名簿!C28:T28,186)+COUNTIF(※技術職員有資格者名簿!C28:T28,286)+COUNTIF(※技術職員有資格者名簿!C28:T28,"64-7")+COUNTIF(※技術職員有資格者名簿!C28:T28,"001-7")+COUNTIF(※技術職員有資格者名簿!C28:T28,"002-7"))),0,1)))</f>
        <v>0</v>
      </c>
      <c r="AQ28" s="47">
        <f>IF(COUNTIF(※技術職員有資格者名簿!C28:T28,127)&gt;=1,1,0)</f>
        <v>0</v>
      </c>
      <c r="AR28" s="47">
        <f>IF(AQ28=1,0,(IF(0=((COUNTIF(※技術職員有資格者名簿!C28:T28,228)+COUNTIF(※技術職員有資格者名簿!C28:T28,155) )),0,1)))</f>
        <v>0</v>
      </c>
      <c r="AS28" s="47">
        <f>IF(AQ28+AR28=1,0,(IF(0=((COUNTIF(※技術職員有資格者名簿!C28:T28,141)+COUNTIF(※技術職員有資格者名簿!C28:T28,142)+COUNTIF(※技術職員有資格者名簿!C28:T28,144)++COUNTIF(※技術職員有資格者名簿!C28:T28,256)+COUNTIF(※技術職員有資格者名簿!C28:T28,258)+COUNTIF(※技術職員有資格者名簿!C28:T28,62)+COUNTIF(※技術職員有資格者名簿!C28:T28,63)+COUNTIF(※技術職員有資格者名簿!C28:T28,"64-8")+COUNTIF(※技術職員有資格者名簿!C28:T28,"001-8")+COUNTIF(※技術職員有資格者名簿!C28:T28,"002-8"))),0,1)))</f>
        <v>0</v>
      </c>
      <c r="AT28" s="47">
        <f>IF(COUNTIF(※技術職員有資格者名簿!C28:T28,129)&gt;=1,1,0)</f>
        <v>0</v>
      </c>
      <c r="AU28" s="47">
        <f>IF(AT28=1,0,(IF(0=((COUNTIF(※技術職員有資格者名簿!C28:T28,230) )),0,1)))</f>
        <v>0</v>
      </c>
      <c r="AV28" s="47">
        <f>IF(AT28+AU28=1,0,(IF(0=((COUNTIF(※技術職員有資格者名簿!C28:T28,146)+COUNTIF(※技術職員有資格者名簿!C28:T28,147)+COUNTIF(※技術職員有資格者名簿!C28:T28,148)+COUNTIF(※技術職員有資格者名簿!C28:T28,152)+COUNTIF(※技術職員有資格者名簿!C28:T28,153)+COUNTIF(※技術職員有資格者名簿!C28:T28,154)+COUNTIF(※技術職員有資格者名簿!C28:T28,265)+COUNTIF(※技術職員有資格者名簿!C28:T28,174)+COUNTIF(※技術職員有資格者名簿!C28:T28,274)+COUNTIF(※技術職員有資格者名簿!C28:T28,175)+COUNTIF(※技術職員有資格者名簿!C28:T28,275)+COUNTIF(※技術職員有資格者名簿!C28:T28,176)+COUNTIF(※技術職員有資格者名簿!C28:T28,276)+COUNTIF(※技術職員有資格者名簿!C28:T28,170)+COUNTIF(※技術職員有資格者名簿!C28:T28,270)+COUNTIF(※技術職員有資格者名簿!C28:T28,62)+COUNTIF(※技術職員有資格者名簿!C28:T28,63)+COUNTIF(※技術職員有資格者名簿!C28:T28,"64-9")+COUNTIF(※技術職員有資格者名簿!C28:T28,"001-9")+COUNTIF(※技術職員有資格者名簿!C28:T28,"002-9"))),0,1)))</f>
        <v>0</v>
      </c>
      <c r="AW28" s="47">
        <f>IF(COUNTIF(※技術職員有資格者名簿!C28:T28,120)+COUNTIF(※技術職員有資格者名簿!C28:T28,137)&gt;=1,1,0)</f>
        <v>0</v>
      </c>
      <c r="AX28" s="47">
        <f>IF(AW28=1,0,(IF(0=((COUNTIF(※技術職員有資格者名簿!C28:T28,222)+COUNTIF(※技術職員有資格者名簿!C28:T28,223)+COUNTIF(※技術職員有資格者名簿!C28:T28,238))),0,1)))</f>
        <v>0</v>
      </c>
      <c r="AY28" s="47">
        <f>IF(AW28+AX28=1,0,(IF(0=((COUNTIF(※技術職員有資格者名簿!C28:T28,177)+COUNTIF(※技術職員有資格者名簿!C28:T28,277)+COUNTIF(※技術職員有資格者名簿!C28:T28,178)++COUNTIF(※技術職員有資格者名簿!C28:T28,278)+COUNTIF(※技術職員有資格者名簿!C28:T28,179)+COUNTIF(※技術職員有資格者名簿!C28:T28,279)+COUNTIF(※技術職員有資格者名簿!C28:T28,"64-10")+COUNTIF(※技術職員有資格者名簿!C28:T28,"001-10")+COUNTIF(※技術職員有資格者名簿!C28:T28,"002-10"))),0,1)))</f>
        <v>0</v>
      </c>
      <c r="AZ28" s="47">
        <f>IF(COUNTIF(※技術職員有資格者名簿!C28:T28,113)+COUNTIF(※技術職員有資格者名簿!C28:T28,120)+COUNTIF(※技術職員有資格者名簿!C28:T28,137)&gt;=1,1,0)</f>
        <v>0</v>
      </c>
      <c r="BA28" s="47">
        <f>IF(AZ28=1,0,(IF(0=((COUNTIF(※技術職員有資格者名簿!C28:T28,214)+COUNTIF(※技術職員有資格者名簿!C28:T28,222))),0,1)))</f>
        <v>0</v>
      </c>
      <c r="BB28" s="47">
        <f>IF(AZ28+BA28=1,0,(IF(0=((COUNTIF(※技術職員有資格者名簿!C28:T28,142)+COUNTIF(※技術職員有資格者名簿!C28:T28,181)+COUNTIF(※技術職員有資格者名簿!C28:T28,281)++COUNTIF(※技術職員有資格者名簿!C28:T28,"64-11")+COUNTIF(※技術職員有資格者名簿!C28:T28,"001-11")+COUNTIF(※技術職員有資格者名簿!C28:T28,"002-11"))),0,1)))</f>
        <v>0</v>
      </c>
      <c r="BC28" s="47">
        <f>IF(COUNTIF(※技術職員有資格者名簿!C28:T28,120)&gt;=1,1,0)</f>
        <v>0</v>
      </c>
      <c r="BD28" s="47">
        <f>IF(BC28=1,0,(IF(0=((COUNTIF(※技術職員有資格者名簿!C28:T28,222))),0,1)))</f>
        <v>0</v>
      </c>
      <c r="BE28" s="47">
        <f>IF(BC28+BD28=1,0,(IF(0=((COUNTIF(※技術職員有資格者名簿!C28:T28,182)+COUNTIF(※技術職員有資格者名簿!C28:T28,282)++COUNTIF(※技術職員有資格者名簿!C28:T28,"64-12")+COUNTIF(※技術職員有資格者名簿!C28:T28,"001-12")+COUNTIF(※技術職員有資格者名簿!C28:T28,"002-12"))),0,1)))</f>
        <v>0</v>
      </c>
      <c r="BF28" s="47">
        <f>IF(COUNTIF(※技術職員有資格者名簿!C28:T28,111)+COUNTIF(※技術職員有資格者名簿!C28:T28,113)&gt;=1,1,0)</f>
        <v>0</v>
      </c>
      <c r="BG28" s="47">
        <f>IF(BF28=1,0,(IF(0=((COUNTIF(※技術職員有資格者名簿!C28:T28,212)+COUNTIF(※技術職員有資格者名簿!C28:T28,214))),0,1)))</f>
        <v>0</v>
      </c>
      <c r="BH28" s="47">
        <f>IF(BF28+BG28=1,0,(IF(0=((COUNTIF(※技術職員有資格者名簿!C28:T28,141)+COUNTIF(※技術職員有資格者名簿!C28:T28,142)++COUNTIF(※技術職員有資格者名簿!C28:T28,"64-13")+COUNTIF(※技術職員有資格者名簿!C28:T28,"001-13")+COUNTIF(※技術職員有資格者名簿!C28:T28,"002-13"))),0,1)))</f>
        <v>0</v>
      </c>
      <c r="BI28" s="47">
        <f>IF(COUNTIF(※技術職員有資格者名簿!C28:T28,113)&gt;=1,1,0)</f>
        <v>0</v>
      </c>
      <c r="BJ28" s="47">
        <f>IF(BI28=1,0,(IF(0=((COUNTIF(※技術職員有資格者名簿!C28:T28,214))),0,1)))</f>
        <v>0</v>
      </c>
      <c r="BK28" s="47">
        <f>IF(BI28+BJ28=1,0,(IF(0=((COUNTIF(※技術職員有資格者名簿!C28:T28,141)+COUNTIF(※技術職員有資格者名簿!C28:T28,142)+COUNTIF(※技術職員有資格者名簿!C28:T28,149)+COUNTIF(※技術職員有資格者名簿!C28:T28,"64-14")+COUNTIF(※技術職員有資格者名簿!C28:T28,"001-14")+COUNTIF(※技術職員有資格者名簿!C28:T28,"002-14"))),0,1)))</f>
        <v>0</v>
      </c>
      <c r="BL28" s="47">
        <f>IF(COUNTIF(※技術職員有資格者名簿!C28:T28,120)&gt;=1,1,0)</f>
        <v>0</v>
      </c>
      <c r="BM28" s="47">
        <f>IF(BL28=1,0,(IF(0=((COUNTIF(※技術職員有資格者名簿!C28:T28,223) )),0,1)))</f>
        <v>0</v>
      </c>
      <c r="BN28" s="47">
        <f>IF(BL28+BM28=1,0,(IF(0=((COUNTIF(※技術職員有資格者名簿!C28:T28,170)+COUNTIF(※技術職員有資格者名簿!C28:T28,270)+COUNTIF(※技術職員有資格者名簿!C28:T28,183)+COUNTIF(※技術職員有資格者名簿!C28:T28,283)+COUNTIF(※技術職員有資格者名簿!C28:T28,184)+COUNTIF(※技術職員有資格者名簿!C28:T28,284)+COUNTIF(※技術職員有資格者名簿!C28:T28,185)+COUNTIF(※技術職員有資格者名簿!C28:T28,285)+COUNTIF(※技術職員有資格者名簿!C28:T28,"64-15")+COUNTIF(※技術職員有資格者名簿!C28:T28,"001-15")+COUNTIF(※技術職員有資格者名簿!C28:T28,"002-15"))),0,1)))</f>
        <v>0</v>
      </c>
      <c r="BO28" s="47">
        <f>IF(COUNTIF(※技術職員有資格者名簿!C28:T28,120)&gt;=1,1,0)</f>
        <v>0</v>
      </c>
      <c r="BP28" s="47">
        <f>IF(BO28=1,0,(IF(0=((COUNTIF(※技術職員有資格者名簿!C28:T28,223) )),0,1)))</f>
        <v>0</v>
      </c>
      <c r="BQ28" s="47">
        <f>IF(BO28+BP28=1,0,(IF(0=((COUNTIF(※技術職員有資格者名簿!C28:T28,187)+COUNTIF(※技術職員有資格者名簿!C28:T28,287)++COUNTIF(※技術職員有資格者名簿!C28:T28,"64-16")+COUNTIF(※技術職員有資格者名簿!C28:T28,"001-16")+COUNTIF(※技術職員有資格者名簿!C28:T28,"002-16"))),0,1)))</f>
        <v>0</v>
      </c>
      <c r="BR28" s="47">
        <f>IF(COUNTIF(※技術職員有資格者名簿!C28:T28,113)+COUNTIF(※技術職員有資格者名簿!C28:T28,120)&gt;=1,1,0)</f>
        <v>0</v>
      </c>
      <c r="BS28" s="47">
        <f>IF(BR28=1,0,(IF(0=((COUNTIF(※技術職員有資格者名簿!C28:T28,215)+COUNTIF(※技術職員有資格者名簿!C28:T28,223))),0,1)))</f>
        <v>0</v>
      </c>
      <c r="BT28" s="47">
        <f>IF(BR28+BS28=1,0,(IF(0=((COUNTIF(※技術職員有資格者名簿!C28:T28,188)+COUNTIF(※技術職員有資格者名簿!C28:T28,288)+COUNTIF(※技術職員有資格者名簿!C28:T28,189)++COUNTIF(※技術職員有資格者名簿!C28:T28,289)+COUNTIF(※技術職員有資格者名簿!C28:T28,190)+COUNTIF(※技術職員有資格者名簿!C28:T28,290)+COUNTIF(※技術職員有資格者名簿!C28:T28,191)+COUNTIF(※技術職員有資格者名簿!C28:T28,291)+COUNTIF(※技術職員有資格者名簿!C28:T28,167)+COUNTIF(※技術職員有資格者名簿!C28:T28,"64-17")+COUNTIF(※技術職員有資格者名簿!C28:T28,"001-17")+COUNTIF(※技術職員有資格者名簿!C28:T28,"002-17"))),0,1)))</f>
        <v>0</v>
      </c>
      <c r="BU28" s="47">
        <f>IF(COUNTIF(※技術職員有資格者名簿!C28:T28,120)&gt;=1,1,0)</f>
        <v>0</v>
      </c>
      <c r="BV28" s="47">
        <f>IF(BU28=1,0,(IF(0=((COUNTIF(※技術職員有資格者名簿!C28:T28,223) )),0,1)))</f>
        <v>0</v>
      </c>
      <c r="BW28" s="47">
        <f>IF(BU28+BV28=1,0,(IF(0=((COUNTIF(※技術職員有資格者名簿!C28:T28,197)+COUNTIF(※技術職員有資格者名簿!C28:T28,297)++COUNTIF(※技術職員有資格者名簿!C28:T28,"64-18")+COUNTIF(※技術職員有資格者名簿!C28:T28,"001-18")+COUNTIF(※技術職員有資格者名簿!C28:T28,"002-18"))),0,1)))</f>
        <v>0</v>
      </c>
      <c r="BX28" s="47">
        <f>IF(COUNTIF(※技術職員有資格者名簿!C28:T28,120)+COUNTIF(※技術職員有資格者名簿!C28:T28,137)&gt;=1,1,0)</f>
        <v>0</v>
      </c>
      <c r="BY28" s="47">
        <f>IF(BX28=1,0,(IF(0=((COUNTIF(※技術職員有資格者名簿!C28:T28,223)+COUNTIF(※技術職員有資格者名簿!C28:T28,238) )),0,1)))</f>
        <v>0</v>
      </c>
      <c r="BZ28" s="47">
        <f>IF(BX28+BY28=1,0,(IF(0=((COUNTIF(※技術職員有資格者名簿!C28:T28,192)+COUNTIF(※技術職員有資格者名簿!C28:T28,292)+COUNTIF(※技術職員有資格者名簿!C28:T28,193)++COUNTIF(※技術職員有資格者名簿!C28:T28,293)+COUNTIF(※技術職員有資格者名簿!C28:T28,"64-19")+COUNTIF(※技術職員有資格者名簿!C28:T28,"001-19")+COUNTIF(※技術職員有資格者名簿!C28:T28,"002-19"))),0,1)))</f>
        <v>0</v>
      </c>
      <c r="CA28" s="47">
        <v>0</v>
      </c>
      <c r="CB28" s="47">
        <v>0</v>
      </c>
      <c r="CC28" s="47">
        <f>IF(CA28+CB28=1,0,(IF(0=((COUNTIF(※技術職員有資格者名簿!C28:T28,145)+COUNTIF(※技術職員有資格者名簿!C28:T28,146)+COUNTIF(※技術職員有資格者名簿!C28:T28,"001-20")+COUNTIF(※技術職員有資格者名簿!C28:T28,"002-20"))),0,1)))</f>
        <v>0</v>
      </c>
      <c r="CD28" s="47">
        <f>IF(COUNTIF(※技術職員有資格者名簿!C28:T28,120)&gt;=1,1,0)</f>
        <v>0</v>
      </c>
      <c r="CE28" s="47">
        <f>IF(CD28=1,0,(IF(0=((COUNTIF(※技術職員有資格者名簿!C28:T28,223) )),0,1)))</f>
        <v>0</v>
      </c>
      <c r="CF28" s="47">
        <f>IF(CD28+CE28=1,0,(IF(0=((COUNTIF(※技術職員有資格者名簿!C28:T28,194)+COUNTIF(※技術職員有資格者名簿!C28:T28,294)+COUNTIF(※技術職員有資格者名簿!C28:T28,"64-21")+COUNTIF(※技術職員有資格者名簿!C28:T28,"001-21")+COUNTIF(※技術職員有資格者名簿!C28:T28,"002-21"))),0,1)))</f>
        <v>0</v>
      </c>
      <c r="CG28" s="47">
        <f>IF(COUNTIF(※技術職員有資格者名簿!C28:T28,131)&gt;=1,1,0)</f>
        <v>0</v>
      </c>
      <c r="CH28" s="47">
        <f>IF(CG28=1,0,(IF(0=((COUNTIF(※技術職員有資格者名簿!C28:T28,232) )),0,1)))</f>
        <v>0</v>
      </c>
      <c r="CI28" s="47">
        <f>IF(CG28+CH28=1,0,(IF(0=((COUNTIF(※技術職員有資格者名簿!C28:T28,144)+COUNTIF(※技術職員有資格者名簿!C28:T28,259)+COUNTIF(※技術職員有資格者名簿!C28:T28,260)+COUNTIF(※技術職員有資格者名簿!C28:T28,261)+COUNTIF(※技術職員有資格者名簿!C28:T28,"64-22")+COUNTIF(※技術職員有資格者名簿!C28:T28,"001-22")+COUNTIF(※技術職員有資格者名簿!C28:T28,"002-22"))),0,1)))</f>
        <v>0</v>
      </c>
      <c r="CJ28" s="47">
        <f>IF(COUNTIF(※技術職員有資格者名簿!C28:T28,133)&gt;=1,1,0)</f>
        <v>0</v>
      </c>
      <c r="CK28" s="47">
        <f>IF(CJ28=1,0,(IF(0=((COUNTIF(※技術職員有資格者名簿!C28:T28,234))),0,1)))</f>
        <v>0</v>
      </c>
      <c r="CL28" s="47">
        <f>IF(CJ28+CK28=1,0,(IF(0=((COUNTIF(※技術職員有資格者名簿!C28:T28,141)+COUNTIF(※技術職員有資格者名簿!C28:T28,142)+COUNTIF(※技術職員有資格者名簿!C28:T28,150)+COUNTIF(※技術職員有資格者名簿!C28:T28,151)+COUNTIF(※技術職員有資格者名簿!C28:T28,196)+COUNTIF(※技術職員有資格者名簿!C28:T28,296)+COUNTIF(※技術職員有資格者名簿!C28:T28,"64-23")+COUNTIF(※技術職員有資格者名簿!C28:T28,"001-23")+COUNTIF(※技術職員有資格者名簿!C28:T28,"002-23"))),0,1)))</f>
        <v>0</v>
      </c>
      <c r="CM28" s="47">
        <v>0</v>
      </c>
      <c r="CN28" s="47">
        <v>0</v>
      </c>
      <c r="CO28" s="47">
        <f>IF(CM28+CN28=1,0,(IF(0=((COUNTIF(※技術職員有資格者名簿!C28:T28,148)+COUNTIF(※技術職員有資格者名簿!C28:T28,198)+COUNTIF(※技術職員有資格者名簿!C28:T28,298)+COUNTIF(※技術職員有資格者名簿!C28:T28,61)+COUNTIF(※技術職員有資格者名簿!C28:T28,"001-24")+COUNTIF(※技術職員有資格者名簿!C28:T28,"002-24"))),0,1)))</f>
        <v>0</v>
      </c>
      <c r="CP28" s="47">
        <f>IF(COUNTIF(※技術職員有資格者名簿!C28:T28,120)&gt;=1,1,0)</f>
        <v>0</v>
      </c>
      <c r="CQ28" s="47">
        <f>IF(CP28=1,0,(IF(0=((COUNTIF(※技術職員有資格者名簿!C28:T28,223) )),0,1)))</f>
        <v>0</v>
      </c>
      <c r="CR28" s="47">
        <f>IF(CP28+CQ28=1,0,(IF(0=((COUNTIF(※技術職員有資格者名簿!C28:T28,195)+COUNTIF(※技術職員有資格者名簿!C28:T28,295)+COUNTIF(※技術職員有資格者名簿!C28:T28,"64-25")+COUNTIF(※技術職員有資格者名簿!C28:T28,"001-25")+COUNTIF(※技術職員有資格者名簿!C28:T28,"002-25"))),0,1)))</f>
        <v>0</v>
      </c>
      <c r="CS28" s="47">
        <f>IF(COUNTIF(※技術職員有資格者名簿!C28:T28,113)&gt;=1,1,0)</f>
        <v>0</v>
      </c>
      <c r="CT28" s="47">
        <f>IF(CS28=1,0,(IF(0=((COUNTIF(※技術職員有資格者名簿!C28:T28,214) )),0,1)))</f>
        <v>0</v>
      </c>
      <c r="CU28" s="47">
        <f>IF(CS28+CT28=1,0,(IF(0=((COUNTIF(※技術職員有資格者名簿!C28:T28,147)+COUNTIF(※技術職員有資格者名簿!C28:T28,148)+COUNTIF(※技術職員有資格者名簿!C28:T28,153)+COUNTIF(※技術職員有資格者名簿!C28:T28,154)+COUNTIF(※技術職員有資格者名簿!C28:T28,"001-26")+COUNTIF(※技術職員有資格者名簿!C28:T28,"002-26"))),0,1)))</f>
        <v>0</v>
      </c>
      <c r="CV28" s="47">
        <v>0</v>
      </c>
      <c r="CW28" s="47">
        <v>0</v>
      </c>
      <c r="CX28" s="47">
        <f>IF(COUNTIF(※技術職員有資格者名簿!C28:T28,168)+COUNTIF(※技術職員有資格者名簿!C28:T28,169)+COUNTIF(※技術職員有資格者名簿!C28:T28,"64-27")+COUNTIF(※技術職員有資格者名簿!C28:T28,"001-27")+COUNTIF(※技術職員有資格者名簿!C28:T28,"002-27")&gt;=1,1,0)</f>
        <v>0</v>
      </c>
      <c r="CY28" s="47">
        <v>0</v>
      </c>
      <c r="CZ28" s="47">
        <v>0</v>
      </c>
      <c r="DA28" s="47">
        <f>IF(COUNTIF(※技術職員有資格者名簿!C28:T28,154)+COUNTIF(※技術職員有資格者名簿!C28:T28,"001-28")+COUNTIF(※技術職員有資格者名簿!C28:T28,"002-28")&gt;=1,1,0)</f>
        <v>0</v>
      </c>
      <c r="DB28" s="47">
        <f>IF(COUNTIF(※技術職員有資格者名簿!C28:T28,113)+COUNTIF(※技術職員有資格者名簿!C28:T28,120)&gt;=1,1,0)</f>
        <v>0</v>
      </c>
      <c r="DC28" s="47">
        <f>IF(DB28=1,0,(IF(0=((COUNTIF(※技術職員有資格者名簿!C28:T28,214)+COUNTIF(※技術職員有資格者名簿!C28:T28,221)+COUNTIF(※技術職員有資格者名簿!C28:T28,222))),0,1)))</f>
        <v>0</v>
      </c>
      <c r="DD28" s="47">
        <f>IF(DB28+DC28=1,0,(IF(0=((COUNTIF(※技術職員有資格者名簿!C28:T28,141)+COUNTIF(※技術職員有資格者名簿!C28:T28,142)+COUNTIF(※技術職員有資格者名簿!C28:T28,157)++COUNTIF(※技術職員有資格者名簿!C28:T28,257)+COUNTIF(※技術職員有資格者名簿!C28:T28,60)+COUNTIF(※技術職員有資格者名簿!C28:T28,"001-29")+COUNTIF(※技術職員有資格者名簿!C28:T28,"002-29"))),0,1)))</f>
        <v>0</v>
      </c>
    </row>
    <row r="29" spans="1:108" ht="48" customHeight="1">
      <c r="A29" s="127">
        <v>19</v>
      </c>
      <c r="B29" s="174"/>
      <c r="C29" s="158"/>
      <c r="D29" s="159" t="str">
        <f>IFERROR(VLOOKUP($C29,建設工事資格区分コード表!$A:$F,4,FALSE)&amp;"","")</f>
        <v/>
      </c>
      <c r="E29" s="160" t="str">
        <f>IFERROR(VLOOKUP($C29,建設工事資格区分コード表!$A:$F,6,FALSE),"")</f>
        <v/>
      </c>
      <c r="F29" s="158"/>
      <c r="G29" s="159" t="str">
        <f>IFERROR(VLOOKUP($F29,建設工事資格区分コード表!$A:$F,4,FALSE)&amp;"","")</f>
        <v/>
      </c>
      <c r="H29" s="160" t="str">
        <f>IFERROR(VLOOKUP($F29,建設工事資格区分コード表!$A:$F,6,FALSE),"")</f>
        <v/>
      </c>
      <c r="I29" s="158"/>
      <c r="J29" s="159" t="str">
        <f>IFERROR(VLOOKUP($I29,建設工事資格区分コード表!$A:$F,4,FALSE)&amp;"","")</f>
        <v/>
      </c>
      <c r="K29" s="160" t="str">
        <f>IFERROR(VLOOKUP($I29,建設工事資格区分コード表!$A:$F,6,FALSE),"")</f>
        <v/>
      </c>
      <c r="L29" s="158"/>
      <c r="M29" s="159" t="str">
        <f>IFERROR(VLOOKUP($L29,建設工事資格区分コード表!$A:$F,4,FALSE)&amp;"","")</f>
        <v/>
      </c>
      <c r="N29" s="160" t="str">
        <f>IFERROR(VLOOKUP($L29,建設工事資格区分コード表!$A:$F,6,FALSE),"")</f>
        <v/>
      </c>
      <c r="O29" s="158"/>
      <c r="P29" s="159" t="str">
        <f>IFERROR(VLOOKUP($O29,建設工事資格区分コード表!$A:$F,4,FALSE)&amp;"","")</f>
        <v/>
      </c>
      <c r="Q29" s="160" t="str">
        <f>IFERROR(VLOOKUP($O29,建設工事資格区分コード表!$A:$F,6,FALSE),"")</f>
        <v/>
      </c>
      <c r="R29" s="158"/>
      <c r="S29" s="159" t="str">
        <f>IFERROR(VLOOKUP($R29,建設工事資格区分コード表!$A:$F,4,FALSE)&amp;"","")</f>
        <v/>
      </c>
      <c r="T29" s="161" t="str">
        <f>IFERROR(VLOOKUP($R29,建設工事資格区分コード表!$A:$F,6,FALSE),"")</f>
        <v/>
      </c>
      <c r="V29" s="47">
        <f>IF(COUNTIF(※技術職員有資格者名簿!C29:T29,111)+COUNTIF(※技術職員有資格者名簿!C29:T29,113)&gt;=1,1,0)</f>
        <v>0</v>
      </c>
      <c r="W29" s="47">
        <f>IF(V29=1,0,(IF(0=((COUNTIF(※技術職員有資格者名簿!$C29:$T29,212)+COUNTIF(※技術職員有資格者名簿!$C29:$T29,214))),0,1)))</f>
        <v>0</v>
      </c>
      <c r="X29" s="73">
        <f>IF(V29+W29=1,0,(IF(0=((COUNTIF(※技術職員有資格者名簿!C29:T29,141)+COUNTIF(※技術職員有資格者名簿!C29:T29,142)+COUNTIF(※技術職員有資格者名簿!C29:T29,143)++COUNTIF(※技術職員有資格者名簿!C29:T29,149)+COUNTIF(※技術職員有資格者名簿!C29:T29,151)+COUNTIF(※技術職員有資格者名簿!C29:T29,"001-1")+COUNTIF(※技術職員有資格者名簿!C29:T29,"002-1"))),0,1)))</f>
        <v>0</v>
      </c>
      <c r="Y29" s="47">
        <f>IF(COUNTIF(※技術職員有資格者名簿!C29:T29,120)+COUNTIF(※技術職員有資格者名簿!C29:T29,137)&gt;=1,1,0)</f>
        <v>0</v>
      </c>
      <c r="Z29" s="47">
        <f>IF(Y29=1,0,(IF(0=((COUNTIF(※技術職員有資格者名簿!$C29:$T29,221)+COUNTIF(※技術職員有資格者名簿!$C29:$T29,238))),0,1)))</f>
        <v>0</v>
      </c>
      <c r="AA29" s="73">
        <f>IF(Y29+Z29=1,0,(IF(0=((COUNTIF(※技術職員有資格者名簿!F29:W29,"001-2")+COUNTIF(※技術職員有資格者名簿!F29:W29,"002-2"))),0,1)))</f>
        <v>0</v>
      </c>
      <c r="AB29" s="47">
        <f>IF(COUNTIF(※技術職員有資格者名簿!C29:T29,120)+COUNTIF(※技術職員有資格者名簿!C29:T29,137)&gt;=1,1,0)</f>
        <v>0</v>
      </c>
      <c r="AC29" s="47">
        <f>IF(AB29=1,0,(IF(0=((COUNTIF(※技術職員有資格者名簿!C29:T29,222)+COUNTIF(※技術職員有資格者名簿!C29:T29,223)+COUNTIF(※技術職員有資格者名簿!C29:T29,238)+COUNTIF(※技術職員有資格者名簿!C29:T29,239) )),0,1)))</f>
        <v>0</v>
      </c>
      <c r="AD29" s="73">
        <f>IF(AB29+AC29=1,0,(IF(0=(COUNTIF(※技術職員有資格者名簿!C29:T29,171)+COUNTIF(※技術職員有資格者名簿!C29:T29,271)+COUNTIF(※技術職員有資格者名簿!C29:T29,164)++COUNTIF(※技術職員有資格者名簿!C29:T29,264)+COUNTIF(※技術職員有資格者名簿!C29:T29,"64-3" )+COUNTIF(※技術職員有資格者名簿!C29:T29,"001-3")+COUNTIF(※技術職員有資格者名簿!C29:T29,"002-3")),0,1)))</f>
        <v>0</v>
      </c>
      <c r="AE29" s="47">
        <f>IF(COUNTIF(※技術職員有資格者名簿!C29:T29,120)&gt;=1,1,0)</f>
        <v>0</v>
      </c>
      <c r="AF29" s="47">
        <f>IF(AE29=1,0,(IF(0=((COUNTIF(※技術職員有資格者名簿!C29:T29,223) )),0,1)))</f>
        <v>0</v>
      </c>
      <c r="AG29" s="73">
        <f>IF(AE29+AF29=1,0,(IF(0=((COUNTIF(※技術職員有資格者名簿!C29:T29,172)+COUNTIF(※技術職員有資格者名簿!C29:T29,272)+COUNTIF(※技術職員有資格者名簿!C29:T29,"64-4")+COUNTIF(※技術職員有資格者名簿!C29:T29,"001-4")+COUNTIF(※技術職員有資格者名簿!C29:T29,"002-4"))),0,1)))</f>
        <v>0</v>
      </c>
      <c r="AH29" s="47">
        <f>IF(COUNTIF(※技術職員有資格者名簿!C29:T29,111)+COUNTIF(※技術職員有資格者名簿!C29:T29,113)+COUNTIF(※技術職員有資格者名簿!C29:T29,120)&gt;=1,1,0)</f>
        <v>0</v>
      </c>
      <c r="AI29" s="47">
        <f>IF(AH29=1,0,(IF(0=((COUNTIF(※技術職員有資格者名簿!C29:T29,212)+COUNTIF(※技術職員有資格者名簿!C29:T29,214)+COUNTIF(※技術職員有資格者名簿!C29:T29,216)+COUNTIF(※技術職員有資格者名簿!C29:T29,222))),0,1)))</f>
        <v>0</v>
      </c>
      <c r="AJ29" s="47">
        <f>IF(AH29+AI29=1,0,(IF(0=((COUNTIF(※技術職員有資格者名簿!C29:T29,141)+COUNTIF(※技術職員有資格者名簿!C29:T29,142)+COUNTIF(※技術職員有資格者名簿!C29:T29,143)+COUNTIF(※技術職員有資格者名簿!C29:T29,149)+COUNTIF(※技術職員有資格者名簿!C29:T29,151)+COUNTIF(※技術職員有資格者名簿!C29:T29,164)+COUNTIF(※技術職員有資格者名簿!C29:T29,264)+COUNTIF(※技術職員有資格者名簿!C29:T29,157)+COUNTIF(※技術職員有資格者名簿!C29:T29,257)+COUNTIF(※技術職員有資格者名簿!C29:T29,173)+COUNTIF(※技術職員有資格者名簿!C29:T29,273)+COUNTIF(※技術職員有資格者名簿!C29:T29,166)+COUNTIF(※技術職員有資格者名簿!C29:T29,266)+COUNTIF(※技術職員有資格者名簿!C29:T29,61)+COUNTIF(※技術職員有資格者名簿!C29:T29,40)+COUNTIF(※技術職員有資格者名簿!C29:T29,"64-5")+COUNTIF(※技術職員有資格者名簿!C29:T29,"001-5")+COUNTIF(※技術職員有資格者名簿!C29:T29,"002-5") )),0,1)))</f>
        <v>0</v>
      </c>
      <c r="AK29" s="47">
        <f>IF(COUNTIF(※技術職員有資格者名簿!C29:T29,113)+COUNTIF(※技術職員有資格者名簿!C29:T29,120)&gt;=1,1,0)</f>
        <v>0</v>
      </c>
      <c r="AL29" s="47">
        <f>IF(AK29=1,0,(IF(0=((COUNTIF(※技術職員有資格者名簿!C29:T29,214)+COUNTIF(※技術職員有資格者名簿!C29:T29,223))),0,1)))</f>
        <v>0</v>
      </c>
      <c r="AM29" s="47">
        <f>IF(AK29+AL29=1,0,(IF(0=((COUNTIF(※技術職員有資格者名簿!C29:T29,179)+COUNTIF(※技術職員有資格者名簿!C29:T29,279)+COUNTIF(※技術職員有資格者名簿!C29:T29,180)++COUNTIF(※技術職員有資格者名簿!C29:T29,280)+COUNTIF(※技術職員有資格者名簿!C29:T29,"64-6")+COUNTIF(※技術職員有資格者名簿!C29:T29,"001-6")+COUNTIF(※技術職員有資格者名簿!C29:T29,"002-6"))),0,1)))</f>
        <v>0</v>
      </c>
      <c r="AN29" s="47">
        <f>IF(COUNTIF(※技術職員有資格者名簿!C29:T29,120)+COUNTIF(※技術職員有資格者名簿!C29:T29,137)&gt;=1,1,0)</f>
        <v>0</v>
      </c>
      <c r="AO29" s="47">
        <f>IF(AN29=1,0,(IF(0=((COUNTIF(※技術職員有資格者名簿!C29:T29,223)+COUNTIF(※技術職員有資格者名簿!C29:T29,238) )),0,1)))</f>
        <v>0</v>
      </c>
      <c r="AP29" s="47">
        <f>IF(AN29+AO29=1,0,(IF(0=((COUNTIF(※技術職員有資格者名簿!C29:T29,170)+COUNTIF(※技術職員有資格者名簿!C29:T29,270)+COUNTIF(※技術職員有資格者名簿!C29:T29,184)++COUNTIF(※技術職員有資格者名簿!C29:T29,284)+COUNTIF(※技術職員有資格者名簿!C29:T29,186)+COUNTIF(※技術職員有資格者名簿!C29:T29,286)+COUNTIF(※技術職員有資格者名簿!C29:T29,"64-7")+COUNTIF(※技術職員有資格者名簿!C29:T29,"001-7")+COUNTIF(※技術職員有資格者名簿!C29:T29,"002-7"))),0,1)))</f>
        <v>0</v>
      </c>
      <c r="AQ29" s="47">
        <f>IF(COUNTIF(※技術職員有資格者名簿!C29:T29,127)&gt;=1,1,0)</f>
        <v>0</v>
      </c>
      <c r="AR29" s="47">
        <f>IF(AQ29=1,0,(IF(0=((COUNTIF(※技術職員有資格者名簿!C29:T29,228)+COUNTIF(※技術職員有資格者名簿!C29:T29,155) )),0,1)))</f>
        <v>0</v>
      </c>
      <c r="AS29" s="47">
        <f>IF(AQ29+AR29=1,0,(IF(0=((COUNTIF(※技術職員有資格者名簿!C29:T29,141)+COUNTIF(※技術職員有資格者名簿!C29:T29,142)+COUNTIF(※技術職員有資格者名簿!C29:T29,144)++COUNTIF(※技術職員有資格者名簿!C29:T29,256)+COUNTIF(※技術職員有資格者名簿!C29:T29,258)+COUNTIF(※技術職員有資格者名簿!C29:T29,62)+COUNTIF(※技術職員有資格者名簿!C29:T29,63)+COUNTIF(※技術職員有資格者名簿!C29:T29,"64-8")+COUNTIF(※技術職員有資格者名簿!C29:T29,"001-8")+COUNTIF(※技術職員有資格者名簿!C29:T29,"002-8"))),0,1)))</f>
        <v>0</v>
      </c>
      <c r="AT29" s="47">
        <f>IF(COUNTIF(※技術職員有資格者名簿!C29:T29,129)&gt;=1,1,0)</f>
        <v>0</v>
      </c>
      <c r="AU29" s="47">
        <f>IF(AT29=1,0,(IF(0=((COUNTIF(※技術職員有資格者名簿!C29:T29,230) )),0,1)))</f>
        <v>0</v>
      </c>
      <c r="AV29" s="47">
        <f>IF(AT29+AU29=1,0,(IF(0=((COUNTIF(※技術職員有資格者名簿!C29:T29,146)+COUNTIF(※技術職員有資格者名簿!C29:T29,147)+COUNTIF(※技術職員有資格者名簿!C29:T29,148)+COUNTIF(※技術職員有資格者名簿!C29:T29,152)+COUNTIF(※技術職員有資格者名簿!C29:T29,153)+COUNTIF(※技術職員有資格者名簿!C29:T29,154)+COUNTIF(※技術職員有資格者名簿!C29:T29,265)+COUNTIF(※技術職員有資格者名簿!C29:T29,174)+COUNTIF(※技術職員有資格者名簿!C29:T29,274)+COUNTIF(※技術職員有資格者名簿!C29:T29,175)+COUNTIF(※技術職員有資格者名簿!C29:T29,275)+COUNTIF(※技術職員有資格者名簿!C29:T29,176)+COUNTIF(※技術職員有資格者名簿!C29:T29,276)+COUNTIF(※技術職員有資格者名簿!C29:T29,170)+COUNTIF(※技術職員有資格者名簿!C29:T29,270)+COUNTIF(※技術職員有資格者名簿!C29:T29,62)+COUNTIF(※技術職員有資格者名簿!C29:T29,63)+COUNTIF(※技術職員有資格者名簿!C29:T29,"64-9")+COUNTIF(※技術職員有資格者名簿!C29:T29,"001-9")+COUNTIF(※技術職員有資格者名簿!C29:T29,"002-9"))),0,1)))</f>
        <v>0</v>
      </c>
      <c r="AW29" s="47">
        <f>IF(COUNTIF(※技術職員有資格者名簿!C29:T29,120)+COUNTIF(※技術職員有資格者名簿!C29:T29,137)&gt;=1,1,0)</f>
        <v>0</v>
      </c>
      <c r="AX29" s="47">
        <f>IF(AW29=1,0,(IF(0=((COUNTIF(※技術職員有資格者名簿!C29:T29,222)+COUNTIF(※技術職員有資格者名簿!C29:T29,223)+COUNTIF(※技術職員有資格者名簿!C29:T29,238))),0,1)))</f>
        <v>0</v>
      </c>
      <c r="AY29" s="47">
        <f>IF(AW29+AX29=1,0,(IF(0=((COUNTIF(※技術職員有資格者名簿!C29:T29,177)+COUNTIF(※技術職員有資格者名簿!C29:T29,277)+COUNTIF(※技術職員有資格者名簿!C29:T29,178)++COUNTIF(※技術職員有資格者名簿!C29:T29,278)+COUNTIF(※技術職員有資格者名簿!C29:T29,179)+COUNTIF(※技術職員有資格者名簿!C29:T29,279)+COUNTIF(※技術職員有資格者名簿!C29:T29,"64-10")+COUNTIF(※技術職員有資格者名簿!C29:T29,"001-10")+COUNTIF(※技術職員有資格者名簿!C29:T29,"002-10"))),0,1)))</f>
        <v>0</v>
      </c>
      <c r="AZ29" s="47">
        <f>IF(COUNTIF(※技術職員有資格者名簿!C29:T29,113)+COUNTIF(※技術職員有資格者名簿!C29:T29,120)+COUNTIF(※技術職員有資格者名簿!C29:T29,137)&gt;=1,1,0)</f>
        <v>0</v>
      </c>
      <c r="BA29" s="47">
        <f>IF(AZ29=1,0,(IF(0=((COUNTIF(※技術職員有資格者名簿!C29:T29,214)+COUNTIF(※技術職員有資格者名簿!C29:T29,222))),0,1)))</f>
        <v>0</v>
      </c>
      <c r="BB29" s="47">
        <f>IF(AZ29+BA29=1,0,(IF(0=((COUNTIF(※技術職員有資格者名簿!C29:T29,142)+COUNTIF(※技術職員有資格者名簿!C29:T29,181)+COUNTIF(※技術職員有資格者名簿!C29:T29,281)++COUNTIF(※技術職員有資格者名簿!C29:T29,"64-11")+COUNTIF(※技術職員有資格者名簿!C29:T29,"001-11")+COUNTIF(※技術職員有資格者名簿!C29:T29,"002-11"))),0,1)))</f>
        <v>0</v>
      </c>
      <c r="BC29" s="47">
        <f>IF(COUNTIF(※技術職員有資格者名簿!C29:T29,120)&gt;=1,1,0)</f>
        <v>0</v>
      </c>
      <c r="BD29" s="47">
        <f>IF(BC29=1,0,(IF(0=((COUNTIF(※技術職員有資格者名簿!C29:T29,222))),0,1)))</f>
        <v>0</v>
      </c>
      <c r="BE29" s="47">
        <f>IF(BC29+BD29=1,0,(IF(0=((COUNTIF(※技術職員有資格者名簿!C29:T29,182)+COUNTIF(※技術職員有資格者名簿!C29:T29,282)++COUNTIF(※技術職員有資格者名簿!C29:T29,"64-12")+COUNTIF(※技術職員有資格者名簿!C29:T29,"001-12")+COUNTIF(※技術職員有資格者名簿!C29:T29,"002-12"))),0,1)))</f>
        <v>0</v>
      </c>
      <c r="BF29" s="47">
        <f>IF(COUNTIF(※技術職員有資格者名簿!C29:T29,111)+COUNTIF(※技術職員有資格者名簿!C29:T29,113)&gt;=1,1,0)</f>
        <v>0</v>
      </c>
      <c r="BG29" s="47">
        <f>IF(BF29=1,0,(IF(0=((COUNTIF(※技術職員有資格者名簿!C29:T29,212)+COUNTIF(※技術職員有資格者名簿!C29:T29,214))),0,1)))</f>
        <v>0</v>
      </c>
      <c r="BH29" s="47">
        <f>IF(BF29+BG29=1,0,(IF(0=((COUNTIF(※技術職員有資格者名簿!C29:T29,141)+COUNTIF(※技術職員有資格者名簿!C29:T29,142)++COUNTIF(※技術職員有資格者名簿!C29:T29,"64-13")+COUNTIF(※技術職員有資格者名簿!C29:T29,"001-13")+COUNTIF(※技術職員有資格者名簿!C29:T29,"002-13"))),0,1)))</f>
        <v>0</v>
      </c>
      <c r="BI29" s="47">
        <f>IF(COUNTIF(※技術職員有資格者名簿!C29:T29,113)&gt;=1,1,0)</f>
        <v>0</v>
      </c>
      <c r="BJ29" s="47">
        <f>IF(BI29=1,0,(IF(0=((COUNTIF(※技術職員有資格者名簿!C29:T29,214))),0,1)))</f>
        <v>0</v>
      </c>
      <c r="BK29" s="47">
        <f>IF(BI29+BJ29=1,0,(IF(0=((COUNTIF(※技術職員有資格者名簿!C29:T29,141)+COUNTIF(※技術職員有資格者名簿!C29:T29,142)+COUNTIF(※技術職員有資格者名簿!C29:T29,149)+COUNTIF(※技術職員有資格者名簿!C29:T29,"64-14")+COUNTIF(※技術職員有資格者名簿!C29:T29,"001-14")+COUNTIF(※技術職員有資格者名簿!C29:T29,"002-14"))),0,1)))</f>
        <v>0</v>
      </c>
      <c r="BL29" s="47">
        <f>IF(COUNTIF(※技術職員有資格者名簿!C29:T29,120)&gt;=1,1,0)</f>
        <v>0</v>
      </c>
      <c r="BM29" s="47">
        <f>IF(BL29=1,0,(IF(0=((COUNTIF(※技術職員有資格者名簿!C29:T29,223) )),0,1)))</f>
        <v>0</v>
      </c>
      <c r="BN29" s="47">
        <f>IF(BL29+BM29=1,0,(IF(0=((COUNTIF(※技術職員有資格者名簿!C29:T29,170)+COUNTIF(※技術職員有資格者名簿!C29:T29,270)+COUNTIF(※技術職員有資格者名簿!C29:T29,183)+COUNTIF(※技術職員有資格者名簿!C29:T29,283)+COUNTIF(※技術職員有資格者名簿!C29:T29,184)+COUNTIF(※技術職員有資格者名簿!C29:T29,284)+COUNTIF(※技術職員有資格者名簿!C29:T29,185)+COUNTIF(※技術職員有資格者名簿!C29:T29,285)+COUNTIF(※技術職員有資格者名簿!C29:T29,"64-15")+COUNTIF(※技術職員有資格者名簿!C29:T29,"001-15")+COUNTIF(※技術職員有資格者名簿!C29:T29,"002-15"))),0,1)))</f>
        <v>0</v>
      </c>
      <c r="BO29" s="47">
        <f>IF(COUNTIF(※技術職員有資格者名簿!C29:T29,120)&gt;=1,1,0)</f>
        <v>0</v>
      </c>
      <c r="BP29" s="47">
        <f>IF(BO29=1,0,(IF(0=((COUNTIF(※技術職員有資格者名簿!C29:T29,223) )),0,1)))</f>
        <v>0</v>
      </c>
      <c r="BQ29" s="47">
        <f>IF(BO29+BP29=1,0,(IF(0=((COUNTIF(※技術職員有資格者名簿!C29:T29,187)+COUNTIF(※技術職員有資格者名簿!C29:T29,287)++COUNTIF(※技術職員有資格者名簿!C29:T29,"64-16")+COUNTIF(※技術職員有資格者名簿!C29:T29,"001-16")+COUNTIF(※技術職員有資格者名簿!C29:T29,"002-16"))),0,1)))</f>
        <v>0</v>
      </c>
      <c r="BR29" s="47">
        <f>IF(COUNTIF(※技術職員有資格者名簿!C29:T29,113)+COUNTIF(※技術職員有資格者名簿!C29:T29,120)&gt;=1,1,0)</f>
        <v>0</v>
      </c>
      <c r="BS29" s="47">
        <f>IF(BR29=1,0,(IF(0=((COUNTIF(※技術職員有資格者名簿!C29:T29,215)+COUNTIF(※技術職員有資格者名簿!C29:T29,223))),0,1)))</f>
        <v>0</v>
      </c>
      <c r="BT29" s="47">
        <f>IF(BR29+BS29=1,0,(IF(0=((COUNTIF(※技術職員有資格者名簿!C29:T29,188)+COUNTIF(※技術職員有資格者名簿!C29:T29,288)+COUNTIF(※技術職員有資格者名簿!C29:T29,189)++COUNTIF(※技術職員有資格者名簿!C29:T29,289)+COUNTIF(※技術職員有資格者名簿!C29:T29,190)+COUNTIF(※技術職員有資格者名簿!C29:T29,290)+COUNTIF(※技術職員有資格者名簿!C29:T29,191)+COUNTIF(※技術職員有資格者名簿!C29:T29,291)+COUNTIF(※技術職員有資格者名簿!C29:T29,167)+COUNTIF(※技術職員有資格者名簿!C29:T29,"64-17")+COUNTIF(※技術職員有資格者名簿!C29:T29,"001-17")+COUNTIF(※技術職員有資格者名簿!C29:T29,"002-17"))),0,1)))</f>
        <v>0</v>
      </c>
      <c r="BU29" s="47">
        <f>IF(COUNTIF(※技術職員有資格者名簿!C29:T29,120)&gt;=1,1,0)</f>
        <v>0</v>
      </c>
      <c r="BV29" s="47">
        <f>IF(BU29=1,0,(IF(0=((COUNTIF(※技術職員有資格者名簿!C29:T29,223) )),0,1)))</f>
        <v>0</v>
      </c>
      <c r="BW29" s="47">
        <f>IF(BU29+BV29=1,0,(IF(0=((COUNTIF(※技術職員有資格者名簿!C29:T29,197)+COUNTIF(※技術職員有資格者名簿!C29:T29,297)++COUNTIF(※技術職員有資格者名簿!C29:T29,"64-18")+COUNTIF(※技術職員有資格者名簿!C29:T29,"001-18")+COUNTIF(※技術職員有資格者名簿!C29:T29,"002-18"))),0,1)))</f>
        <v>0</v>
      </c>
      <c r="BX29" s="47">
        <f>IF(COUNTIF(※技術職員有資格者名簿!C29:T29,120)+COUNTIF(※技術職員有資格者名簿!C29:T29,137)&gt;=1,1,0)</f>
        <v>0</v>
      </c>
      <c r="BY29" s="47">
        <f>IF(BX29=1,0,(IF(0=((COUNTIF(※技術職員有資格者名簿!C29:T29,223)+COUNTIF(※技術職員有資格者名簿!C29:T29,238) )),0,1)))</f>
        <v>0</v>
      </c>
      <c r="BZ29" s="47">
        <f>IF(BX29+BY29=1,0,(IF(0=((COUNTIF(※技術職員有資格者名簿!C29:T29,192)+COUNTIF(※技術職員有資格者名簿!C29:T29,292)+COUNTIF(※技術職員有資格者名簿!C29:T29,193)++COUNTIF(※技術職員有資格者名簿!C29:T29,293)+COUNTIF(※技術職員有資格者名簿!C29:T29,"64-19")+COUNTIF(※技術職員有資格者名簿!C29:T29,"001-19")+COUNTIF(※技術職員有資格者名簿!C29:T29,"002-19"))),0,1)))</f>
        <v>0</v>
      </c>
      <c r="CA29" s="47">
        <v>0</v>
      </c>
      <c r="CB29" s="47">
        <v>0</v>
      </c>
      <c r="CC29" s="47">
        <f>IF(CA29+CB29=1,0,(IF(0=((COUNTIF(※技術職員有資格者名簿!C29:T29,145)+COUNTIF(※技術職員有資格者名簿!C29:T29,146)+COUNTIF(※技術職員有資格者名簿!C29:T29,"001-20")+COUNTIF(※技術職員有資格者名簿!C29:T29,"002-20"))),0,1)))</f>
        <v>0</v>
      </c>
      <c r="CD29" s="47">
        <f>IF(COUNTIF(※技術職員有資格者名簿!C29:T29,120)&gt;=1,1,0)</f>
        <v>0</v>
      </c>
      <c r="CE29" s="47">
        <f>IF(CD29=1,0,(IF(0=((COUNTIF(※技術職員有資格者名簿!C29:T29,223) )),0,1)))</f>
        <v>0</v>
      </c>
      <c r="CF29" s="47">
        <f>IF(CD29+CE29=1,0,(IF(0=((COUNTIF(※技術職員有資格者名簿!C29:T29,194)+COUNTIF(※技術職員有資格者名簿!C29:T29,294)+COUNTIF(※技術職員有資格者名簿!C29:T29,"64-21")+COUNTIF(※技術職員有資格者名簿!C29:T29,"001-21")+COUNTIF(※技術職員有資格者名簿!C29:T29,"002-21"))),0,1)))</f>
        <v>0</v>
      </c>
      <c r="CG29" s="47">
        <f>IF(COUNTIF(※技術職員有資格者名簿!C29:T29,131)&gt;=1,1,0)</f>
        <v>0</v>
      </c>
      <c r="CH29" s="47">
        <f>IF(CG29=1,0,(IF(0=((COUNTIF(※技術職員有資格者名簿!C29:T29,232) )),0,1)))</f>
        <v>0</v>
      </c>
      <c r="CI29" s="47">
        <f>IF(CG29+CH29=1,0,(IF(0=((COUNTIF(※技術職員有資格者名簿!C29:T29,144)+COUNTIF(※技術職員有資格者名簿!C29:T29,259)+COUNTIF(※技術職員有資格者名簿!C29:T29,260)+COUNTIF(※技術職員有資格者名簿!C29:T29,261)+COUNTIF(※技術職員有資格者名簿!C29:T29,"64-22")+COUNTIF(※技術職員有資格者名簿!C29:T29,"001-22")+COUNTIF(※技術職員有資格者名簿!C29:T29,"002-22"))),0,1)))</f>
        <v>0</v>
      </c>
      <c r="CJ29" s="47">
        <f>IF(COUNTIF(※技術職員有資格者名簿!C29:T29,133)&gt;=1,1,0)</f>
        <v>0</v>
      </c>
      <c r="CK29" s="47">
        <f>IF(CJ29=1,0,(IF(0=((COUNTIF(※技術職員有資格者名簿!C29:T29,234))),0,1)))</f>
        <v>0</v>
      </c>
      <c r="CL29" s="47">
        <f>IF(CJ29+CK29=1,0,(IF(0=((COUNTIF(※技術職員有資格者名簿!C29:T29,141)+COUNTIF(※技術職員有資格者名簿!C29:T29,142)+COUNTIF(※技術職員有資格者名簿!C29:T29,150)+COUNTIF(※技術職員有資格者名簿!C29:T29,151)+COUNTIF(※技術職員有資格者名簿!C29:T29,196)+COUNTIF(※技術職員有資格者名簿!C29:T29,296)+COUNTIF(※技術職員有資格者名簿!C29:T29,"64-23")+COUNTIF(※技術職員有資格者名簿!C29:T29,"001-23")+COUNTIF(※技術職員有資格者名簿!C29:T29,"002-23"))),0,1)))</f>
        <v>0</v>
      </c>
      <c r="CM29" s="47">
        <v>0</v>
      </c>
      <c r="CN29" s="47">
        <v>0</v>
      </c>
      <c r="CO29" s="47">
        <f>IF(CM29+CN29=1,0,(IF(0=((COUNTIF(※技術職員有資格者名簿!C29:T29,148)+COUNTIF(※技術職員有資格者名簿!C29:T29,198)+COUNTIF(※技術職員有資格者名簿!C29:T29,298)+COUNTIF(※技術職員有資格者名簿!C29:T29,61)+COUNTIF(※技術職員有資格者名簿!C29:T29,"001-24")+COUNTIF(※技術職員有資格者名簿!C29:T29,"002-24"))),0,1)))</f>
        <v>0</v>
      </c>
      <c r="CP29" s="47">
        <f>IF(COUNTIF(※技術職員有資格者名簿!C29:T29,120)&gt;=1,1,0)</f>
        <v>0</v>
      </c>
      <c r="CQ29" s="47">
        <f>IF(CP29=1,0,(IF(0=((COUNTIF(※技術職員有資格者名簿!C29:T29,223) )),0,1)))</f>
        <v>0</v>
      </c>
      <c r="CR29" s="47">
        <f>IF(CP29+CQ29=1,0,(IF(0=((COUNTIF(※技術職員有資格者名簿!C29:T29,195)+COUNTIF(※技術職員有資格者名簿!C29:T29,295)+COUNTIF(※技術職員有資格者名簿!C29:T29,"64-25")+COUNTIF(※技術職員有資格者名簿!C29:T29,"001-25")+COUNTIF(※技術職員有資格者名簿!C29:T29,"002-25"))),0,1)))</f>
        <v>0</v>
      </c>
      <c r="CS29" s="47">
        <f>IF(COUNTIF(※技術職員有資格者名簿!C29:T29,113)&gt;=1,1,0)</f>
        <v>0</v>
      </c>
      <c r="CT29" s="47">
        <f>IF(CS29=1,0,(IF(0=((COUNTIF(※技術職員有資格者名簿!C29:T29,214) )),0,1)))</f>
        <v>0</v>
      </c>
      <c r="CU29" s="47">
        <f>IF(CS29+CT29=1,0,(IF(0=((COUNTIF(※技術職員有資格者名簿!C29:T29,147)+COUNTIF(※技術職員有資格者名簿!C29:T29,148)+COUNTIF(※技術職員有資格者名簿!C29:T29,153)+COUNTIF(※技術職員有資格者名簿!C29:T29,154)+COUNTIF(※技術職員有資格者名簿!C29:T29,"001-26")+COUNTIF(※技術職員有資格者名簿!C29:T29,"002-26"))),0,1)))</f>
        <v>0</v>
      </c>
      <c r="CV29" s="47">
        <v>0</v>
      </c>
      <c r="CW29" s="47">
        <v>0</v>
      </c>
      <c r="CX29" s="47">
        <f>IF(COUNTIF(※技術職員有資格者名簿!C29:T29,168)+COUNTIF(※技術職員有資格者名簿!C29:T29,169)+COUNTIF(※技術職員有資格者名簿!C29:T29,"64-27")+COUNTIF(※技術職員有資格者名簿!C29:T29,"001-27")+COUNTIF(※技術職員有資格者名簿!C29:T29,"002-27")&gt;=1,1,0)</f>
        <v>0</v>
      </c>
      <c r="CY29" s="47">
        <v>0</v>
      </c>
      <c r="CZ29" s="47">
        <v>0</v>
      </c>
      <c r="DA29" s="47">
        <f>IF(COUNTIF(※技術職員有資格者名簿!C29:T29,154)+COUNTIF(※技術職員有資格者名簿!C29:T29,"001-28")+COUNTIF(※技術職員有資格者名簿!C29:T29,"002-28")&gt;=1,1,0)</f>
        <v>0</v>
      </c>
      <c r="DB29" s="47">
        <f>IF(COUNTIF(※技術職員有資格者名簿!C29:T29,113)+COUNTIF(※技術職員有資格者名簿!C29:T29,120)&gt;=1,1,0)</f>
        <v>0</v>
      </c>
      <c r="DC29" s="47">
        <f>IF(DB29=1,0,(IF(0=((COUNTIF(※技術職員有資格者名簿!C29:T29,214)+COUNTIF(※技術職員有資格者名簿!C29:T29,221)+COUNTIF(※技術職員有資格者名簿!C29:T29,222))),0,1)))</f>
        <v>0</v>
      </c>
      <c r="DD29" s="47">
        <f>IF(DB29+DC29=1,0,(IF(0=((COUNTIF(※技術職員有資格者名簿!C29:T29,141)+COUNTIF(※技術職員有資格者名簿!C29:T29,142)+COUNTIF(※技術職員有資格者名簿!C29:T29,157)++COUNTIF(※技術職員有資格者名簿!C29:T29,257)+COUNTIF(※技術職員有資格者名簿!C29:T29,60)+COUNTIF(※技術職員有資格者名簿!C29:T29,"001-29")+COUNTIF(※技術職員有資格者名簿!C29:T29,"002-29"))),0,1)))</f>
        <v>0</v>
      </c>
    </row>
    <row r="30" spans="1:108" ht="48" customHeight="1">
      <c r="A30" s="126">
        <v>20</v>
      </c>
      <c r="B30" s="174"/>
      <c r="C30" s="158"/>
      <c r="D30" s="159" t="str">
        <f>IFERROR(VLOOKUP($C30,建設工事資格区分コード表!$A:$F,4,FALSE)&amp;"","")</f>
        <v/>
      </c>
      <c r="E30" s="160" t="str">
        <f>IFERROR(VLOOKUP($C30,建設工事資格区分コード表!$A:$F,6,FALSE),"")</f>
        <v/>
      </c>
      <c r="F30" s="158"/>
      <c r="G30" s="159" t="str">
        <f>IFERROR(VLOOKUP($F30,建設工事資格区分コード表!$A:$F,4,FALSE)&amp;"","")</f>
        <v/>
      </c>
      <c r="H30" s="160" t="str">
        <f>IFERROR(VLOOKUP($F30,建設工事資格区分コード表!$A:$F,6,FALSE),"")</f>
        <v/>
      </c>
      <c r="I30" s="158"/>
      <c r="J30" s="159" t="str">
        <f>IFERROR(VLOOKUP($I30,建設工事資格区分コード表!$A:$F,4,FALSE)&amp;"","")</f>
        <v/>
      </c>
      <c r="K30" s="160" t="str">
        <f>IFERROR(VLOOKUP($I30,建設工事資格区分コード表!$A:$F,6,FALSE),"")</f>
        <v/>
      </c>
      <c r="L30" s="158"/>
      <c r="M30" s="159" t="str">
        <f>IFERROR(VLOOKUP($L30,建設工事資格区分コード表!$A:$F,4,FALSE)&amp;"","")</f>
        <v/>
      </c>
      <c r="N30" s="160" t="str">
        <f>IFERROR(VLOOKUP($L30,建設工事資格区分コード表!$A:$F,6,FALSE),"")</f>
        <v/>
      </c>
      <c r="O30" s="158"/>
      <c r="P30" s="159" t="str">
        <f>IFERROR(VLOOKUP($O30,建設工事資格区分コード表!$A:$F,4,FALSE)&amp;"","")</f>
        <v/>
      </c>
      <c r="Q30" s="160" t="str">
        <f>IFERROR(VLOOKUP($O30,建設工事資格区分コード表!$A:$F,6,FALSE),"")</f>
        <v/>
      </c>
      <c r="R30" s="158"/>
      <c r="S30" s="159" t="str">
        <f>IFERROR(VLOOKUP($R30,建設工事資格区分コード表!$A:$F,4,FALSE)&amp;"","")</f>
        <v/>
      </c>
      <c r="T30" s="161" t="str">
        <f>IFERROR(VLOOKUP($R30,建設工事資格区分コード表!$A:$F,6,FALSE),"")</f>
        <v/>
      </c>
      <c r="V30" s="47">
        <f>IF(COUNTIF(※技術職員有資格者名簿!C30:T30,111)+COUNTIF(※技術職員有資格者名簿!C30:T30,113)&gt;=1,1,0)</f>
        <v>0</v>
      </c>
      <c r="W30" s="47">
        <f>IF(V30=1,0,(IF(0=((COUNTIF(※技術職員有資格者名簿!$C30:$T30,212)+COUNTIF(※技術職員有資格者名簿!$C30:$T30,214))),0,1)))</f>
        <v>0</v>
      </c>
      <c r="X30" s="73">
        <f>IF(V30+W30=1,0,(IF(0=((COUNTIF(※技術職員有資格者名簿!C30:T30,141)+COUNTIF(※技術職員有資格者名簿!C30:T30,142)+COUNTIF(※技術職員有資格者名簿!C30:T30,143)++COUNTIF(※技術職員有資格者名簿!C30:T30,149)+COUNTIF(※技術職員有資格者名簿!C30:T30,151)+COUNTIF(※技術職員有資格者名簿!C30:T30,"001-1")+COUNTIF(※技術職員有資格者名簿!C30:T30,"002-1"))),0,1)))</f>
        <v>0</v>
      </c>
      <c r="Y30" s="47">
        <f>IF(COUNTIF(※技術職員有資格者名簿!C30:T30,120)+COUNTIF(※技術職員有資格者名簿!C30:T30,137)&gt;=1,1,0)</f>
        <v>0</v>
      </c>
      <c r="Z30" s="47">
        <f>IF(Y30=1,0,(IF(0=((COUNTIF(※技術職員有資格者名簿!$C30:$T30,221)+COUNTIF(※技術職員有資格者名簿!$C30:$T30,238))),0,1)))</f>
        <v>0</v>
      </c>
      <c r="AA30" s="73">
        <f>IF(Y30+Z30=1,0,(IF(0=((COUNTIF(※技術職員有資格者名簿!F30:W30,"001-2")+COUNTIF(※技術職員有資格者名簿!F30:W30,"002-2"))),0,1)))</f>
        <v>0</v>
      </c>
      <c r="AB30" s="47">
        <f>IF(COUNTIF(※技術職員有資格者名簿!C30:T30,120)+COUNTIF(※技術職員有資格者名簿!C30:T30,137)&gt;=1,1,0)</f>
        <v>0</v>
      </c>
      <c r="AC30" s="47">
        <f>IF(AB30=1,0,(IF(0=((COUNTIF(※技術職員有資格者名簿!C30:T30,222)+COUNTIF(※技術職員有資格者名簿!C30:T30,223)+COUNTIF(※技術職員有資格者名簿!C30:T30,238)+COUNTIF(※技術職員有資格者名簿!C30:T30,239) )),0,1)))</f>
        <v>0</v>
      </c>
      <c r="AD30" s="73">
        <f>IF(AB30+AC30=1,0,(IF(0=(COUNTIF(※技術職員有資格者名簿!C30:T30,171)+COUNTIF(※技術職員有資格者名簿!C30:T30,271)+COUNTIF(※技術職員有資格者名簿!C30:T30,164)++COUNTIF(※技術職員有資格者名簿!C30:T30,264)+COUNTIF(※技術職員有資格者名簿!C30:T30,"64-3" )+COUNTIF(※技術職員有資格者名簿!C30:T30,"001-3")+COUNTIF(※技術職員有資格者名簿!C30:T30,"002-3")),0,1)))</f>
        <v>0</v>
      </c>
      <c r="AE30" s="47">
        <f>IF(COUNTIF(※技術職員有資格者名簿!C30:T30,120)&gt;=1,1,0)</f>
        <v>0</v>
      </c>
      <c r="AF30" s="47">
        <f>IF(AE30=1,0,(IF(0=((COUNTIF(※技術職員有資格者名簿!C30:T30,223) )),0,1)))</f>
        <v>0</v>
      </c>
      <c r="AG30" s="73">
        <f>IF(AE30+AF30=1,0,(IF(0=((COUNTIF(※技術職員有資格者名簿!C30:T30,172)+COUNTIF(※技術職員有資格者名簿!C30:T30,272)+COUNTIF(※技術職員有資格者名簿!C30:T30,"64-4")+COUNTIF(※技術職員有資格者名簿!C30:T30,"001-4")+COUNTIF(※技術職員有資格者名簿!C30:T30,"002-4"))),0,1)))</f>
        <v>0</v>
      </c>
      <c r="AH30" s="47">
        <f>IF(COUNTIF(※技術職員有資格者名簿!C30:T30,111)+COUNTIF(※技術職員有資格者名簿!C30:T30,113)+COUNTIF(※技術職員有資格者名簿!C30:T30,120)&gt;=1,1,0)</f>
        <v>0</v>
      </c>
      <c r="AI30" s="47">
        <f>IF(AH30=1,0,(IF(0=((COUNTIF(※技術職員有資格者名簿!C30:T30,212)+COUNTIF(※技術職員有資格者名簿!C30:T30,214)+COUNTIF(※技術職員有資格者名簿!C30:T30,216)+COUNTIF(※技術職員有資格者名簿!C30:T30,222))),0,1)))</f>
        <v>0</v>
      </c>
      <c r="AJ30" s="47">
        <f>IF(AH30+AI30=1,0,(IF(0=((COUNTIF(※技術職員有資格者名簿!C30:T30,141)+COUNTIF(※技術職員有資格者名簿!C30:T30,142)+COUNTIF(※技術職員有資格者名簿!C30:T30,143)+COUNTIF(※技術職員有資格者名簿!C30:T30,149)+COUNTIF(※技術職員有資格者名簿!C30:T30,151)+COUNTIF(※技術職員有資格者名簿!C30:T30,164)+COUNTIF(※技術職員有資格者名簿!C30:T30,264)+COUNTIF(※技術職員有資格者名簿!C30:T30,157)+COUNTIF(※技術職員有資格者名簿!C30:T30,257)+COUNTIF(※技術職員有資格者名簿!C30:T30,173)+COUNTIF(※技術職員有資格者名簿!C30:T30,273)+COUNTIF(※技術職員有資格者名簿!C30:T30,166)+COUNTIF(※技術職員有資格者名簿!C30:T30,266)+COUNTIF(※技術職員有資格者名簿!C30:T30,61)+COUNTIF(※技術職員有資格者名簿!C30:T30,40)+COUNTIF(※技術職員有資格者名簿!C30:T30,"64-5")+COUNTIF(※技術職員有資格者名簿!C30:T30,"001-5")+COUNTIF(※技術職員有資格者名簿!C30:T30,"002-5") )),0,1)))</f>
        <v>0</v>
      </c>
      <c r="AK30" s="47">
        <f>IF(COUNTIF(※技術職員有資格者名簿!C30:T30,113)+COUNTIF(※技術職員有資格者名簿!C30:T30,120)&gt;=1,1,0)</f>
        <v>0</v>
      </c>
      <c r="AL30" s="47">
        <f>IF(AK30=1,0,(IF(0=((COUNTIF(※技術職員有資格者名簿!C30:T30,214)+COUNTIF(※技術職員有資格者名簿!C30:T30,223))),0,1)))</f>
        <v>0</v>
      </c>
      <c r="AM30" s="47">
        <f>IF(AK30+AL30=1,0,(IF(0=((COUNTIF(※技術職員有資格者名簿!C30:T30,179)+COUNTIF(※技術職員有資格者名簿!C30:T30,279)+COUNTIF(※技術職員有資格者名簿!C30:T30,180)++COUNTIF(※技術職員有資格者名簿!C30:T30,280)+COUNTIF(※技術職員有資格者名簿!C30:T30,"64-6")+COUNTIF(※技術職員有資格者名簿!C30:T30,"001-6")+COUNTIF(※技術職員有資格者名簿!C30:T30,"002-6"))),0,1)))</f>
        <v>0</v>
      </c>
      <c r="AN30" s="47">
        <f>IF(COUNTIF(※技術職員有資格者名簿!C30:T30,120)+COUNTIF(※技術職員有資格者名簿!C30:T30,137)&gt;=1,1,0)</f>
        <v>0</v>
      </c>
      <c r="AO30" s="47">
        <f>IF(AN30=1,0,(IF(0=((COUNTIF(※技術職員有資格者名簿!C30:T30,223)+COUNTIF(※技術職員有資格者名簿!C30:T30,238) )),0,1)))</f>
        <v>0</v>
      </c>
      <c r="AP30" s="47">
        <f>IF(AN30+AO30=1,0,(IF(0=((COUNTIF(※技術職員有資格者名簿!C30:T30,170)+COUNTIF(※技術職員有資格者名簿!C30:T30,270)+COUNTIF(※技術職員有資格者名簿!C30:T30,184)++COUNTIF(※技術職員有資格者名簿!C30:T30,284)+COUNTIF(※技術職員有資格者名簿!C30:T30,186)+COUNTIF(※技術職員有資格者名簿!C30:T30,286)+COUNTIF(※技術職員有資格者名簿!C30:T30,"64-7")+COUNTIF(※技術職員有資格者名簿!C30:T30,"001-7")+COUNTIF(※技術職員有資格者名簿!C30:T30,"002-7"))),0,1)))</f>
        <v>0</v>
      </c>
      <c r="AQ30" s="47">
        <f>IF(COUNTIF(※技術職員有資格者名簿!C30:T30,127)&gt;=1,1,0)</f>
        <v>0</v>
      </c>
      <c r="AR30" s="47">
        <f>IF(AQ30=1,0,(IF(0=((COUNTIF(※技術職員有資格者名簿!C30:T30,228)+COUNTIF(※技術職員有資格者名簿!C30:T30,155) )),0,1)))</f>
        <v>0</v>
      </c>
      <c r="AS30" s="47">
        <f>IF(AQ30+AR30=1,0,(IF(0=((COUNTIF(※技術職員有資格者名簿!C30:T30,141)+COUNTIF(※技術職員有資格者名簿!C30:T30,142)+COUNTIF(※技術職員有資格者名簿!C30:T30,144)++COUNTIF(※技術職員有資格者名簿!C30:T30,256)+COUNTIF(※技術職員有資格者名簿!C30:T30,258)+COUNTIF(※技術職員有資格者名簿!C30:T30,62)+COUNTIF(※技術職員有資格者名簿!C30:T30,63)+COUNTIF(※技術職員有資格者名簿!C30:T30,"64-8")+COUNTIF(※技術職員有資格者名簿!C30:T30,"001-8")+COUNTIF(※技術職員有資格者名簿!C30:T30,"002-8"))),0,1)))</f>
        <v>0</v>
      </c>
      <c r="AT30" s="47">
        <f>IF(COUNTIF(※技術職員有資格者名簿!C30:T30,129)&gt;=1,1,0)</f>
        <v>0</v>
      </c>
      <c r="AU30" s="47">
        <f>IF(AT30=1,0,(IF(0=((COUNTIF(※技術職員有資格者名簿!C30:T30,230) )),0,1)))</f>
        <v>0</v>
      </c>
      <c r="AV30" s="47">
        <f>IF(AT30+AU30=1,0,(IF(0=((COUNTIF(※技術職員有資格者名簿!C30:T30,146)+COUNTIF(※技術職員有資格者名簿!C30:T30,147)+COUNTIF(※技術職員有資格者名簿!C30:T30,148)+COUNTIF(※技術職員有資格者名簿!C30:T30,152)+COUNTIF(※技術職員有資格者名簿!C30:T30,153)+COUNTIF(※技術職員有資格者名簿!C30:T30,154)+COUNTIF(※技術職員有資格者名簿!C30:T30,265)+COUNTIF(※技術職員有資格者名簿!C30:T30,174)+COUNTIF(※技術職員有資格者名簿!C30:T30,274)+COUNTIF(※技術職員有資格者名簿!C30:T30,175)+COUNTIF(※技術職員有資格者名簿!C30:T30,275)+COUNTIF(※技術職員有資格者名簿!C30:T30,176)+COUNTIF(※技術職員有資格者名簿!C30:T30,276)+COUNTIF(※技術職員有資格者名簿!C30:T30,170)+COUNTIF(※技術職員有資格者名簿!C30:T30,270)+COUNTIF(※技術職員有資格者名簿!C30:T30,62)+COUNTIF(※技術職員有資格者名簿!C30:T30,63)+COUNTIF(※技術職員有資格者名簿!C30:T30,"64-9")+COUNTIF(※技術職員有資格者名簿!C30:T30,"001-9")+COUNTIF(※技術職員有資格者名簿!C30:T30,"002-9"))),0,1)))</f>
        <v>0</v>
      </c>
      <c r="AW30" s="47">
        <f>IF(COUNTIF(※技術職員有資格者名簿!C30:T30,120)+COUNTIF(※技術職員有資格者名簿!C30:T30,137)&gt;=1,1,0)</f>
        <v>0</v>
      </c>
      <c r="AX30" s="47">
        <f>IF(AW30=1,0,(IF(0=((COUNTIF(※技術職員有資格者名簿!C30:T30,222)+COUNTIF(※技術職員有資格者名簿!C30:T30,223)+COUNTIF(※技術職員有資格者名簿!C30:T30,238))),0,1)))</f>
        <v>0</v>
      </c>
      <c r="AY30" s="47">
        <f>IF(AW30+AX30=1,0,(IF(0=((COUNTIF(※技術職員有資格者名簿!C30:T30,177)+COUNTIF(※技術職員有資格者名簿!C30:T30,277)+COUNTIF(※技術職員有資格者名簿!C30:T30,178)++COUNTIF(※技術職員有資格者名簿!C30:T30,278)+COUNTIF(※技術職員有資格者名簿!C30:T30,179)+COUNTIF(※技術職員有資格者名簿!C30:T30,279)+COUNTIF(※技術職員有資格者名簿!C30:T30,"64-10")+COUNTIF(※技術職員有資格者名簿!C30:T30,"001-10")+COUNTIF(※技術職員有資格者名簿!C30:T30,"002-10"))),0,1)))</f>
        <v>0</v>
      </c>
      <c r="AZ30" s="47">
        <f>IF(COUNTIF(※技術職員有資格者名簿!C30:T30,113)+COUNTIF(※技術職員有資格者名簿!C30:T30,120)+COUNTIF(※技術職員有資格者名簿!C30:T30,137)&gt;=1,1,0)</f>
        <v>0</v>
      </c>
      <c r="BA30" s="47">
        <f>IF(AZ30=1,0,(IF(0=((COUNTIF(※技術職員有資格者名簿!C30:T30,214)+COUNTIF(※技術職員有資格者名簿!C30:T30,222))),0,1)))</f>
        <v>0</v>
      </c>
      <c r="BB30" s="47">
        <f>IF(AZ30+BA30=1,0,(IF(0=((COUNTIF(※技術職員有資格者名簿!C30:T30,142)+COUNTIF(※技術職員有資格者名簿!C30:T30,181)+COUNTIF(※技術職員有資格者名簿!C30:T30,281)++COUNTIF(※技術職員有資格者名簿!C30:T30,"64-11")+COUNTIF(※技術職員有資格者名簿!C30:T30,"001-11")+COUNTIF(※技術職員有資格者名簿!C30:T30,"002-11"))),0,1)))</f>
        <v>0</v>
      </c>
      <c r="BC30" s="47">
        <f>IF(COUNTIF(※技術職員有資格者名簿!C30:T30,120)&gt;=1,1,0)</f>
        <v>0</v>
      </c>
      <c r="BD30" s="47">
        <f>IF(BC30=1,0,(IF(0=((COUNTIF(※技術職員有資格者名簿!C30:T30,222))),0,1)))</f>
        <v>0</v>
      </c>
      <c r="BE30" s="47">
        <f>IF(BC30+BD30=1,0,(IF(0=((COUNTIF(※技術職員有資格者名簿!C30:T30,182)+COUNTIF(※技術職員有資格者名簿!C30:T30,282)++COUNTIF(※技術職員有資格者名簿!C30:T30,"64-12")+COUNTIF(※技術職員有資格者名簿!C30:T30,"001-12")+COUNTIF(※技術職員有資格者名簿!C30:T30,"002-12"))),0,1)))</f>
        <v>0</v>
      </c>
      <c r="BF30" s="47">
        <f>IF(COUNTIF(※技術職員有資格者名簿!C30:T30,111)+COUNTIF(※技術職員有資格者名簿!C30:T30,113)&gt;=1,1,0)</f>
        <v>0</v>
      </c>
      <c r="BG30" s="47">
        <f>IF(BF30=1,0,(IF(0=((COUNTIF(※技術職員有資格者名簿!C30:T30,212)+COUNTIF(※技術職員有資格者名簿!C30:T30,214))),0,1)))</f>
        <v>0</v>
      </c>
      <c r="BH30" s="47">
        <f>IF(BF30+BG30=1,0,(IF(0=((COUNTIF(※技術職員有資格者名簿!C30:T30,141)+COUNTIF(※技術職員有資格者名簿!C30:T30,142)++COUNTIF(※技術職員有資格者名簿!C30:T30,"64-13")+COUNTIF(※技術職員有資格者名簿!C30:T30,"001-13")+COUNTIF(※技術職員有資格者名簿!C30:T30,"002-13"))),0,1)))</f>
        <v>0</v>
      </c>
      <c r="BI30" s="47">
        <f>IF(COUNTIF(※技術職員有資格者名簿!C30:T30,113)&gt;=1,1,0)</f>
        <v>0</v>
      </c>
      <c r="BJ30" s="47">
        <f>IF(BI30=1,0,(IF(0=((COUNTIF(※技術職員有資格者名簿!C30:T30,214))),0,1)))</f>
        <v>0</v>
      </c>
      <c r="BK30" s="47">
        <f>IF(BI30+BJ30=1,0,(IF(0=((COUNTIF(※技術職員有資格者名簿!C30:T30,141)+COUNTIF(※技術職員有資格者名簿!C30:T30,142)+COUNTIF(※技術職員有資格者名簿!C30:T30,149)+COUNTIF(※技術職員有資格者名簿!C30:T30,"64-14")+COUNTIF(※技術職員有資格者名簿!C30:T30,"001-14")+COUNTIF(※技術職員有資格者名簿!C30:T30,"002-14"))),0,1)))</f>
        <v>0</v>
      </c>
      <c r="BL30" s="47">
        <f>IF(COUNTIF(※技術職員有資格者名簿!C30:T30,120)&gt;=1,1,0)</f>
        <v>0</v>
      </c>
      <c r="BM30" s="47">
        <f>IF(BL30=1,0,(IF(0=((COUNTIF(※技術職員有資格者名簿!C30:T30,223) )),0,1)))</f>
        <v>0</v>
      </c>
      <c r="BN30" s="47">
        <f>IF(BL30+BM30=1,0,(IF(0=((COUNTIF(※技術職員有資格者名簿!C30:T30,170)+COUNTIF(※技術職員有資格者名簿!C30:T30,270)+COUNTIF(※技術職員有資格者名簿!C30:T30,183)+COUNTIF(※技術職員有資格者名簿!C30:T30,283)+COUNTIF(※技術職員有資格者名簿!C30:T30,184)+COUNTIF(※技術職員有資格者名簿!C30:T30,284)+COUNTIF(※技術職員有資格者名簿!C30:T30,185)+COUNTIF(※技術職員有資格者名簿!C30:T30,285)+COUNTIF(※技術職員有資格者名簿!C30:T30,"64-15")+COUNTIF(※技術職員有資格者名簿!C30:T30,"001-15")+COUNTIF(※技術職員有資格者名簿!C30:T30,"002-15"))),0,1)))</f>
        <v>0</v>
      </c>
      <c r="BO30" s="47">
        <f>IF(COUNTIF(※技術職員有資格者名簿!C30:T30,120)&gt;=1,1,0)</f>
        <v>0</v>
      </c>
      <c r="BP30" s="47">
        <f>IF(BO30=1,0,(IF(0=((COUNTIF(※技術職員有資格者名簿!C30:T30,223) )),0,1)))</f>
        <v>0</v>
      </c>
      <c r="BQ30" s="47">
        <f>IF(BO30+BP30=1,0,(IF(0=((COUNTIF(※技術職員有資格者名簿!C30:T30,187)+COUNTIF(※技術職員有資格者名簿!C30:T30,287)++COUNTIF(※技術職員有資格者名簿!C30:T30,"64-16")+COUNTIF(※技術職員有資格者名簿!C30:T30,"001-16")+COUNTIF(※技術職員有資格者名簿!C30:T30,"002-16"))),0,1)))</f>
        <v>0</v>
      </c>
      <c r="BR30" s="47">
        <f>IF(COUNTIF(※技術職員有資格者名簿!C30:T30,113)+COUNTIF(※技術職員有資格者名簿!C30:T30,120)&gt;=1,1,0)</f>
        <v>0</v>
      </c>
      <c r="BS30" s="47">
        <f>IF(BR30=1,0,(IF(0=((COUNTIF(※技術職員有資格者名簿!C30:T30,215)+COUNTIF(※技術職員有資格者名簿!C30:T30,223))),0,1)))</f>
        <v>0</v>
      </c>
      <c r="BT30" s="47">
        <f>IF(BR30+BS30=1,0,(IF(0=((COUNTIF(※技術職員有資格者名簿!C30:T30,188)+COUNTIF(※技術職員有資格者名簿!C30:T30,288)+COUNTIF(※技術職員有資格者名簿!C30:T30,189)++COUNTIF(※技術職員有資格者名簿!C30:T30,289)+COUNTIF(※技術職員有資格者名簿!C30:T30,190)+COUNTIF(※技術職員有資格者名簿!C30:T30,290)+COUNTIF(※技術職員有資格者名簿!C30:T30,191)+COUNTIF(※技術職員有資格者名簿!C30:T30,291)+COUNTIF(※技術職員有資格者名簿!C30:T30,167)+COUNTIF(※技術職員有資格者名簿!C30:T30,"64-17")+COUNTIF(※技術職員有資格者名簿!C30:T30,"001-17")+COUNTIF(※技術職員有資格者名簿!C30:T30,"002-17"))),0,1)))</f>
        <v>0</v>
      </c>
      <c r="BU30" s="47">
        <f>IF(COUNTIF(※技術職員有資格者名簿!C30:T30,120)&gt;=1,1,0)</f>
        <v>0</v>
      </c>
      <c r="BV30" s="47">
        <f>IF(BU30=1,0,(IF(0=((COUNTIF(※技術職員有資格者名簿!C30:T30,223) )),0,1)))</f>
        <v>0</v>
      </c>
      <c r="BW30" s="47">
        <f>IF(BU30+BV30=1,0,(IF(0=((COUNTIF(※技術職員有資格者名簿!C30:T30,197)+COUNTIF(※技術職員有資格者名簿!C30:T30,297)++COUNTIF(※技術職員有資格者名簿!C30:T30,"64-18")+COUNTIF(※技術職員有資格者名簿!C30:T30,"001-18")+COUNTIF(※技術職員有資格者名簿!C30:T30,"002-18"))),0,1)))</f>
        <v>0</v>
      </c>
      <c r="BX30" s="47">
        <f>IF(COUNTIF(※技術職員有資格者名簿!C30:T30,120)+COUNTIF(※技術職員有資格者名簿!C30:T30,137)&gt;=1,1,0)</f>
        <v>0</v>
      </c>
      <c r="BY30" s="47">
        <f>IF(BX30=1,0,(IF(0=((COUNTIF(※技術職員有資格者名簿!C30:T30,223)+COUNTIF(※技術職員有資格者名簿!C30:T30,238) )),0,1)))</f>
        <v>0</v>
      </c>
      <c r="BZ30" s="47">
        <f>IF(BX30+BY30=1,0,(IF(0=((COUNTIF(※技術職員有資格者名簿!C30:T30,192)+COUNTIF(※技術職員有資格者名簿!C30:T30,292)+COUNTIF(※技術職員有資格者名簿!C30:T30,193)++COUNTIF(※技術職員有資格者名簿!C30:T30,293)+COUNTIF(※技術職員有資格者名簿!C30:T30,"64-19")+COUNTIF(※技術職員有資格者名簿!C30:T30,"001-19")+COUNTIF(※技術職員有資格者名簿!C30:T30,"002-19"))),0,1)))</f>
        <v>0</v>
      </c>
      <c r="CA30" s="47">
        <v>0</v>
      </c>
      <c r="CB30" s="47">
        <v>0</v>
      </c>
      <c r="CC30" s="47">
        <f>IF(CA30+CB30=1,0,(IF(0=((COUNTIF(※技術職員有資格者名簿!C30:T30,145)+COUNTIF(※技術職員有資格者名簿!C30:T30,146)+COUNTIF(※技術職員有資格者名簿!C30:T30,"001-20")+COUNTIF(※技術職員有資格者名簿!C30:T30,"002-20"))),0,1)))</f>
        <v>0</v>
      </c>
      <c r="CD30" s="47">
        <f>IF(COUNTIF(※技術職員有資格者名簿!C30:T30,120)&gt;=1,1,0)</f>
        <v>0</v>
      </c>
      <c r="CE30" s="47">
        <f>IF(CD30=1,0,(IF(0=((COUNTIF(※技術職員有資格者名簿!C30:T30,223) )),0,1)))</f>
        <v>0</v>
      </c>
      <c r="CF30" s="47">
        <f>IF(CD30+CE30=1,0,(IF(0=((COUNTIF(※技術職員有資格者名簿!C30:T30,194)+COUNTIF(※技術職員有資格者名簿!C30:T30,294)+COUNTIF(※技術職員有資格者名簿!C30:T30,"64-21")+COUNTIF(※技術職員有資格者名簿!C30:T30,"001-21")+COUNTIF(※技術職員有資格者名簿!C30:T30,"002-21"))),0,1)))</f>
        <v>0</v>
      </c>
      <c r="CG30" s="47">
        <f>IF(COUNTIF(※技術職員有資格者名簿!C30:T30,131)&gt;=1,1,0)</f>
        <v>0</v>
      </c>
      <c r="CH30" s="47">
        <f>IF(CG30=1,0,(IF(0=((COUNTIF(※技術職員有資格者名簿!C30:T30,232) )),0,1)))</f>
        <v>0</v>
      </c>
      <c r="CI30" s="47">
        <f>IF(CG30+CH30=1,0,(IF(0=((COUNTIF(※技術職員有資格者名簿!C30:T30,144)+COUNTIF(※技術職員有資格者名簿!C30:T30,259)+COUNTIF(※技術職員有資格者名簿!C30:T30,260)+COUNTIF(※技術職員有資格者名簿!C30:T30,261)+COUNTIF(※技術職員有資格者名簿!C30:T30,"64-22")+COUNTIF(※技術職員有資格者名簿!C30:T30,"001-22")+COUNTIF(※技術職員有資格者名簿!C30:T30,"002-22"))),0,1)))</f>
        <v>0</v>
      </c>
      <c r="CJ30" s="47">
        <f>IF(COUNTIF(※技術職員有資格者名簿!C30:T30,133)&gt;=1,1,0)</f>
        <v>0</v>
      </c>
      <c r="CK30" s="47">
        <f>IF(CJ30=1,0,(IF(0=((COUNTIF(※技術職員有資格者名簿!C30:T30,234))),0,1)))</f>
        <v>0</v>
      </c>
      <c r="CL30" s="47">
        <f>IF(CJ30+CK30=1,0,(IF(0=((COUNTIF(※技術職員有資格者名簿!C30:T30,141)+COUNTIF(※技術職員有資格者名簿!C30:T30,142)+COUNTIF(※技術職員有資格者名簿!C30:T30,150)+COUNTIF(※技術職員有資格者名簿!C30:T30,151)+COUNTIF(※技術職員有資格者名簿!C30:T30,196)+COUNTIF(※技術職員有資格者名簿!C30:T30,296)+COUNTIF(※技術職員有資格者名簿!C30:T30,"64-23")+COUNTIF(※技術職員有資格者名簿!C30:T30,"001-23")+COUNTIF(※技術職員有資格者名簿!C30:T30,"002-23"))),0,1)))</f>
        <v>0</v>
      </c>
      <c r="CM30" s="47">
        <v>0</v>
      </c>
      <c r="CN30" s="47">
        <v>0</v>
      </c>
      <c r="CO30" s="47">
        <f>IF(CM30+CN30=1,0,(IF(0=((COUNTIF(※技術職員有資格者名簿!C30:T30,148)+COUNTIF(※技術職員有資格者名簿!C30:T30,198)+COUNTIF(※技術職員有資格者名簿!C30:T30,298)+COUNTIF(※技術職員有資格者名簿!C30:T30,61)+COUNTIF(※技術職員有資格者名簿!C30:T30,"001-24")+COUNTIF(※技術職員有資格者名簿!C30:T30,"002-24"))),0,1)))</f>
        <v>0</v>
      </c>
      <c r="CP30" s="47">
        <f>IF(COUNTIF(※技術職員有資格者名簿!C30:T30,120)&gt;=1,1,0)</f>
        <v>0</v>
      </c>
      <c r="CQ30" s="47">
        <f>IF(CP30=1,0,(IF(0=((COUNTIF(※技術職員有資格者名簿!C30:T30,223) )),0,1)))</f>
        <v>0</v>
      </c>
      <c r="CR30" s="47">
        <f>IF(CP30+CQ30=1,0,(IF(0=((COUNTIF(※技術職員有資格者名簿!C30:T30,195)+COUNTIF(※技術職員有資格者名簿!C30:T30,295)+COUNTIF(※技術職員有資格者名簿!C30:T30,"64-25")+COUNTIF(※技術職員有資格者名簿!C30:T30,"001-25")+COUNTIF(※技術職員有資格者名簿!C30:T30,"002-25"))),0,1)))</f>
        <v>0</v>
      </c>
      <c r="CS30" s="47">
        <f>IF(COUNTIF(※技術職員有資格者名簿!C30:T30,113)&gt;=1,1,0)</f>
        <v>0</v>
      </c>
      <c r="CT30" s="47">
        <f>IF(CS30=1,0,(IF(0=((COUNTIF(※技術職員有資格者名簿!C30:T30,214) )),0,1)))</f>
        <v>0</v>
      </c>
      <c r="CU30" s="47">
        <f>IF(CS30+CT30=1,0,(IF(0=((COUNTIF(※技術職員有資格者名簿!C30:T30,147)+COUNTIF(※技術職員有資格者名簿!C30:T30,148)+COUNTIF(※技術職員有資格者名簿!C30:T30,153)+COUNTIF(※技術職員有資格者名簿!C30:T30,154)+COUNTIF(※技術職員有資格者名簿!C30:T30,"001-26")+COUNTIF(※技術職員有資格者名簿!C30:T30,"002-26"))),0,1)))</f>
        <v>0</v>
      </c>
      <c r="CV30" s="47">
        <v>0</v>
      </c>
      <c r="CW30" s="47">
        <v>0</v>
      </c>
      <c r="CX30" s="47">
        <f>IF(COUNTIF(※技術職員有資格者名簿!C30:T30,168)+COUNTIF(※技術職員有資格者名簿!C30:T30,169)+COUNTIF(※技術職員有資格者名簿!C30:T30,"64-27")+COUNTIF(※技術職員有資格者名簿!C30:T30,"001-27")+COUNTIF(※技術職員有資格者名簿!C30:T30,"002-27")&gt;=1,1,0)</f>
        <v>0</v>
      </c>
      <c r="CY30" s="47">
        <v>0</v>
      </c>
      <c r="CZ30" s="47">
        <v>0</v>
      </c>
      <c r="DA30" s="47">
        <f>IF(COUNTIF(※技術職員有資格者名簿!C30:T30,154)+COUNTIF(※技術職員有資格者名簿!C30:T30,"001-28")+COUNTIF(※技術職員有資格者名簿!C30:T30,"002-28")&gt;=1,1,0)</f>
        <v>0</v>
      </c>
      <c r="DB30" s="47">
        <f>IF(COUNTIF(※技術職員有資格者名簿!C30:T30,113)+COUNTIF(※技術職員有資格者名簿!C30:T30,120)&gt;=1,1,0)</f>
        <v>0</v>
      </c>
      <c r="DC30" s="47">
        <f>IF(DB30=1,0,(IF(0=((COUNTIF(※技術職員有資格者名簿!C30:T30,214)+COUNTIF(※技術職員有資格者名簿!C30:T30,221)+COUNTIF(※技術職員有資格者名簿!C30:T30,222))),0,1)))</f>
        <v>0</v>
      </c>
      <c r="DD30" s="47">
        <f>IF(DB30+DC30=1,0,(IF(0=((COUNTIF(※技術職員有資格者名簿!C30:T30,141)+COUNTIF(※技術職員有資格者名簿!C30:T30,142)+COUNTIF(※技術職員有資格者名簿!C30:T30,157)++COUNTIF(※技術職員有資格者名簿!C30:T30,257)+COUNTIF(※技術職員有資格者名簿!C30:T30,60)+COUNTIF(※技術職員有資格者名簿!C30:T30,"001-29")+COUNTIF(※技術職員有資格者名簿!C30:T30,"002-29"))),0,1)))</f>
        <v>0</v>
      </c>
    </row>
    <row r="31" spans="1:108" ht="48" customHeight="1">
      <c r="A31" s="127">
        <v>21</v>
      </c>
      <c r="B31" s="174"/>
      <c r="C31" s="158"/>
      <c r="D31" s="159" t="str">
        <f>IFERROR(VLOOKUP($C31,建設工事資格区分コード表!$A:$F,4,FALSE)&amp;"","")</f>
        <v/>
      </c>
      <c r="E31" s="160" t="str">
        <f>IFERROR(VLOOKUP($C31,建設工事資格区分コード表!$A:$F,6,FALSE),"")</f>
        <v/>
      </c>
      <c r="F31" s="158"/>
      <c r="G31" s="159" t="str">
        <f>IFERROR(VLOOKUP($F31,建設工事資格区分コード表!$A:$F,4,FALSE)&amp;"","")</f>
        <v/>
      </c>
      <c r="H31" s="160" t="str">
        <f>IFERROR(VLOOKUP($F31,建設工事資格区分コード表!$A:$F,6,FALSE),"")</f>
        <v/>
      </c>
      <c r="I31" s="158"/>
      <c r="J31" s="159" t="str">
        <f>IFERROR(VLOOKUP($I31,建設工事資格区分コード表!$A:$F,4,FALSE)&amp;"","")</f>
        <v/>
      </c>
      <c r="K31" s="160" t="str">
        <f>IFERROR(VLOOKUP($I31,建設工事資格区分コード表!$A:$F,6,FALSE),"")</f>
        <v/>
      </c>
      <c r="L31" s="158"/>
      <c r="M31" s="159" t="str">
        <f>IFERROR(VLOOKUP($L31,建設工事資格区分コード表!$A:$F,4,FALSE)&amp;"","")</f>
        <v/>
      </c>
      <c r="N31" s="160" t="str">
        <f>IFERROR(VLOOKUP($L31,建設工事資格区分コード表!$A:$F,6,FALSE),"")</f>
        <v/>
      </c>
      <c r="O31" s="158"/>
      <c r="P31" s="159" t="str">
        <f>IFERROR(VLOOKUP($O31,建設工事資格区分コード表!$A:$F,4,FALSE)&amp;"","")</f>
        <v/>
      </c>
      <c r="Q31" s="160" t="str">
        <f>IFERROR(VLOOKUP($O31,建設工事資格区分コード表!$A:$F,6,FALSE),"")</f>
        <v/>
      </c>
      <c r="R31" s="158"/>
      <c r="S31" s="159" t="str">
        <f>IFERROR(VLOOKUP($R31,建設工事資格区分コード表!$A:$F,4,FALSE)&amp;"","")</f>
        <v/>
      </c>
      <c r="T31" s="161" t="str">
        <f>IFERROR(VLOOKUP($R31,建設工事資格区分コード表!$A:$F,6,FALSE),"")</f>
        <v/>
      </c>
      <c r="V31" s="47">
        <f>IF(COUNTIF(※技術職員有資格者名簿!C31:T31,111)+COUNTIF(※技術職員有資格者名簿!C31:T31,113)&gt;=1,1,0)</f>
        <v>0</v>
      </c>
      <c r="W31" s="47">
        <f>IF(V31=1,0,(IF(0=((COUNTIF(※技術職員有資格者名簿!$C31:$T31,212)+COUNTIF(※技術職員有資格者名簿!$C31:$T31,214))),0,1)))</f>
        <v>0</v>
      </c>
      <c r="X31" s="73">
        <f>IF(V31+W31=1,0,(IF(0=((COUNTIF(※技術職員有資格者名簿!C31:T31,141)+COUNTIF(※技術職員有資格者名簿!C31:T31,142)+COUNTIF(※技術職員有資格者名簿!C31:T31,143)++COUNTIF(※技術職員有資格者名簿!C31:T31,149)+COUNTIF(※技術職員有資格者名簿!C31:T31,151)+COUNTIF(※技術職員有資格者名簿!C31:T31,"001-1")+COUNTIF(※技術職員有資格者名簿!C31:T31,"002-1"))),0,1)))</f>
        <v>0</v>
      </c>
      <c r="Y31" s="47">
        <f>IF(COUNTIF(※技術職員有資格者名簿!C31:T31,120)+COUNTIF(※技術職員有資格者名簿!C31:T31,137)&gt;=1,1,0)</f>
        <v>0</v>
      </c>
      <c r="Z31" s="47">
        <f>IF(Y31=1,0,(IF(0=((COUNTIF(※技術職員有資格者名簿!$C31:$T31,221)+COUNTIF(※技術職員有資格者名簿!$C31:$T31,238))),0,1)))</f>
        <v>0</v>
      </c>
      <c r="AA31" s="73">
        <f>IF(Y31+Z31=1,0,(IF(0=((COUNTIF(※技術職員有資格者名簿!F31:W31,"001-2")+COUNTIF(※技術職員有資格者名簿!F31:W31,"002-2"))),0,1)))</f>
        <v>0</v>
      </c>
      <c r="AB31" s="47">
        <f>IF(COUNTIF(※技術職員有資格者名簿!C31:T31,120)+COUNTIF(※技術職員有資格者名簿!C31:T31,137)&gt;=1,1,0)</f>
        <v>0</v>
      </c>
      <c r="AC31" s="47">
        <f>IF(AB31=1,0,(IF(0=((COUNTIF(※技術職員有資格者名簿!C31:T31,222)+COUNTIF(※技術職員有資格者名簿!C31:T31,223)+COUNTIF(※技術職員有資格者名簿!C31:T31,238)+COUNTIF(※技術職員有資格者名簿!C31:T31,239) )),0,1)))</f>
        <v>0</v>
      </c>
      <c r="AD31" s="73">
        <f>IF(AB31+AC31=1,0,(IF(0=(COUNTIF(※技術職員有資格者名簿!C31:T31,171)+COUNTIF(※技術職員有資格者名簿!C31:T31,271)+COUNTIF(※技術職員有資格者名簿!C31:T31,164)++COUNTIF(※技術職員有資格者名簿!C31:T31,264)+COUNTIF(※技術職員有資格者名簿!C31:T31,"64-3" )+COUNTIF(※技術職員有資格者名簿!C31:T31,"001-3")+COUNTIF(※技術職員有資格者名簿!C31:T31,"002-3")),0,1)))</f>
        <v>0</v>
      </c>
      <c r="AE31" s="47">
        <f>IF(COUNTIF(※技術職員有資格者名簿!C31:T31,120)&gt;=1,1,0)</f>
        <v>0</v>
      </c>
      <c r="AF31" s="47">
        <f>IF(AE31=1,0,(IF(0=((COUNTIF(※技術職員有資格者名簿!C31:T31,223) )),0,1)))</f>
        <v>0</v>
      </c>
      <c r="AG31" s="73">
        <f>IF(AE31+AF31=1,0,(IF(0=((COUNTIF(※技術職員有資格者名簿!C31:T31,172)+COUNTIF(※技術職員有資格者名簿!C31:T31,272)+COUNTIF(※技術職員有資格者名簿!C31:T31,"64-4")+COUNTIF(※技術職員有資格者名簿!C31:T31,"001-4")+COUNTIF(※技術職員有資格者名簿!C31:T31,"002-4"))),0,1)))</f>
        <v>0</v>
      </c>
      <c r="AH31" s="47">
        <f>IF(COUNTIF(※技術職員有資格者名簿!C31:T31,111)+COUNTIF(※技術職員有資格者名簿!C31:T31,113)+COUNTIF(※技術職員有資格者名簿!C31:T31,120)&gt;=1,1,0)</f>
        <v>0</v>
      </c>
      <c r="AI31" s="47">
        <f>IF(AH31=1,0,(IF(0=((COUNTIF(※技術職員有資格者名簿!C31:T31,212)+COUNTIF(※技術職員有資格者名簿!C31:T31,214)+COUNTIF(※技術職員有資格者名簿!C31:T31,216)+COUNTIF(※技術職員有資格者名簿!C31:T31,222))),0,1)))</f>
        <v>0</v>
      </c>
      <c r="AJ31" s="47">
        <f>IF(AH31+AI31=1,0,(IF(0=((COUNTIF(※技術職員有資格者名簿!C31:T31,141)+COUNTIF(※技術職員有資格者名簿!C31:T31,142)+COUNTIF(※技術職員有資格者名簿!C31:T31,143)+COUNTIF(※技術職員有資格者名簿!C31:T31,149)+COUNTIF(※技術職員有資格者名簿!C31:T31,151)+COUNTIF(※技術職員有資格者名簿!C31:T31,164)+COUNTIF(※技術職員有資格者名簿!C31:T31,264)+COUNTIF(※技術職員有資格者名簿!C31:T31,157)+COUNTIF(※技術職員有資格者名簿!C31:T31,257)+COUNTIF(※技術職員有資格者名簿!C31:T31,173)+COUNTIF(※技術職員有資格者名簿!C31:T31,273)+COUNTIF(※技術職員有資格者名簿!C31:T31,166)+COUNTIF(※技術職員有資格者名簿!C31:T31,266)+COUNTIF(※技術職員有資格者名簿!C31:T31,61)+COUNTIF(※技術職員有資格者名簿!C31:T31,40)+COUNTIF(※技術職員有資格者名簿!C31:T31,"64-5")+COUNTIF(※技術職員有資格者名簿!C31:T31,"001-5")+COUNTIF(※技術職員有資格者名簿!C31:T31,"002-5") )),0,1)))</f>
        <v>0</v>
      </c>
      <c r="AK31" s="47">
        <f>IF(COUNTIF(※技術職員有資格者名簿!C31:T31,113)+COUNTIF(※技術職員有資格者名簿!C31:T31,120)&gt;=1,1,0)</f>
        <v>0</v>
      </c>
      <c r="AL31" s="47">
        <f>IF(AK31=1,0,(IF(0=((COUNTIF(※技術職員有資格者名簿!C31:T31,214)+COUNTIF(※技術職員有資格者名簿!C31:T31,223))),0,1)))</f>
        <v>0</v>
      </c>
      <c r="AM31" s="47">
        <f>IF(AK31+AL31=1,0,(IF(0=((COUNTIF(※技術職員有資格者名簿!C31:T31,179)+COUNTIF(※技術職員有資格者名簿!C31:T31,279)+COUNTIF(※技術職員有資格者名簿!C31:T31,180)++COUNTIF(※技術職員有資格者名簿!C31:T31,280)+COUNTIF(※技術職員有資格者名簿!C31:T31,"64-6")+COUNTIF(※技術職員有資格者名簿!C31:T31,"001-6")+COUNTIF(※技術職員有資格者名簿!C31:T31,"002-6"))),0,1)))</f>
        <v>0</v>
      </c>
      <c r="AN31" s="47">
        <f>IF(COUNTIF(※技術職員有資格者名簿!C31:T31,120)+COUNTIF(※技術職員有資格者名簿!C31:T31,137)&gt;=1,1,0)</f>
        <v>0</v>
      </c>
      <c r="AO31" s="47">
        <f>IF(AN31=1,0,(IF(0=((COUNTIF(※技術職員有資格者名簿!C31:T31,223)+COUNTIF(※技術職員有資格者名簿!C31:T31,238) )),0,1)))</f>
        <v>0</v>
      </c>
      <c r="AP31" s="47">
        <f>IF(AN31+AO31=1,0,(IF(0=((COUNTIF(※技術職員有資格者名簿!C31:T31,170)+COUNTIF(※技術職員有資格者名簿!C31:T31,270)+COUNTIF(※技術職員有資格者名簿!C31:T31,184)++COUNTIF(※技術職員有資格者名簿!C31:T31,284)+COUNTIF(※技術職員有資格者名簿!C31:T31,186)+COUNTIF(※技術職員有資格者名簿!C31:T31,286)+COUNTIF(※技術職員有資格者名簿!C31:T31,"64-7")+COUNTIF(※技術職員有資格者名簿!C31:T31,"001-7")+COUNTIF(※技術職員有資格者名簿!C31:T31,"002-7"))),0,1)))</f>
        <v>0</v>
      </c>
      <c r="AQ31" s="47">
        <f>IF(COUNTIF(※技術職員有資格者名簿!C31:T31,127)&gt;=1,1,0)</f>
        <v>0</v>
      </c>
      <c r="AR31" s="47">
        <f>IF(AQ31=1,0,(IF(0=((COUNTIF(※技術職員有資格者名簿!C31:T31,228)+COUNTIF(※技術職員有資格者名簿!C31:T31,155) )),0,1)))</f>
        <v>0</v>
      </c>
      <c r="AS31" s="47">
        <f>IF(AQ31+AR31=1,0,(IF(0=((COUNTIF(※技術職員有資格者名簿!C31:T31,141)+COUNTIF(※技術職員有資格者名簿!C31:T31,142)+COUNTIF(※技術職員有資格者名簿!C31:T31,144)++COUNTIF(※技術職員有資格者名簿!C31:T31,256)+COUNTIF(※技術職員有資格者名簿!C31:T31,258)+COUNTIF(※技術職員有資格者名簿!C31:T31,62)+COUNTIF(※技術職員有資格者名簿!C31:T31,63)+COUNTIF(※技術職員有資格者名簿!C31:T31,"64-8")+COUNTIF(※技術職員有資格者名簿!C31:T31,"001-8")+COUNTIF(※技術職員有資格者名簿!C31:T31,"002-8"))),0,1)))</f>
        <v>0</v>
      </c>
      <c r="AT31" s="47">
        <f>IF(COUNTIF(※技術職員有資格者名簿!C31:T31,129)&gt;=1,1,0)</f>
        <v>0</v>
      </c>
      <c r="AU31" s="47">
        <f>IF(AT31=1,0,(IF(0=((COUNTIF(※技術職員有資格者名簿!C31:T31,230) )),0,1)))</f>
        <v>0</v>
      </c>
      <c r="AV31" s="47">
        <f>IF(AT31+AU31=1,0,(IF(0=((COUNTIF(※技術職員有資格者名簿!C31:T31,146)+COUNTIF(※技術職員有資格者名簿!C31:T31,147)+COUNTIF(※技術職員有資格者名簿!C31:T31,148)+COUNTIF(※技術職員有資格者名簿!C31:T31,152)+COUNTIF(※技術職員有資格者名簿!C31:T31,153)+COUNTIF(※技術職員有資格者名簿!C31:T31,154)+COUNTIF(※技術職員有資格者名簿!C31:T31,265)+COUNTIF(※技術職員有資格者名簿!C31:T31,174)+COUNTIF(※技術職員有資格者名簿!C31:T31,274)+COUNTIF(※技術職員有資格者名簿!C31:T31,175)+COUNTIF(※技術職員有資格者名簿!C31:T31,275)+COUNTIF(※技術職員有資格者名簿!C31:T31,176)+COUNTIF(※技術職員有資格者名簿!C31:T31,276)+COUNTIF(※技術職員有資格者名簿!C31:T31,170)+COUNTIF(※技術職員有資格者名簿!C31:T31,270)+COUNTIF(※技術職員有資格者名簿!C31:T31,62)+COUNTIF(※技術職員有資格者名簿!C31:T31,63)+COUNTIF(※技術職員有資格者名簿!C31:T31,"64-9")+COUNTIF(※技術職員有資格者名簿!C31:T31,"001-9")+COUNTIF(※技術職員有資格者名簿!C31:T31,"002-9"))),0,1)))</f>
        <v>0</v>
      </c>
      <c r="AW31" s="47">
        <f>IF(COUNTIF(※技術職員有資格者名簿!C31:T31,120)+COUNTIF(※技術職員有資格者名簿!C31:T31,137)&gt;=1,1,0)</f>
        <v>0</v>
      </c>
      <c r="AX31" s="47">
        <f>IF(AW31=1,0,(IF(0=((COUNTIF(※技術職員有資格者名簿!C31:T31,222)+COUNTIF(※技術職員有資格者名簿!C31:T31,223)+COUNTIF(※技術職員有資格者名簿!C31:T31,238))),0,1)))</f>
        <v>0</v>
      </c>
      <c r="AY31" s="47">
        <f>IF(AW31+AX31=1,0,(IF(0=((COUNTIF(※技術職員有資格者名簿!C31:T31,177)+COUNTIF(※技術職員有資格者名簿!C31:T31,277)+COUNTIF(※技術職員有資格者名簿!C31:T31,178)++COUNTIF(※技術職員有資格者名簿!C31:T31,278)+COUNTIF(※技術職員有資格者名簿!C31:T31,179)+COUNTIF(※技術職員有資格者名簿!C31:T31,279)+COUNTIF(※技術職員有資格者名簿!C31:T31,"64-10")+COUNTIF(※技術職員有資格者名簿!C31:T31,"001-10")+COUNTIF(※技術職員有資格者名簿!C31:T31,"002-10"))),0,1)))</f>
        <v>0</v>
      </c>
      <c r="AZ31" s="47">
        <f>IF(COUNTIF(※技術職員有資格者名簿!C31:T31,113)+COUNTIF(※技術職員有資格者名簿!C31:T31,120)+COUNTIF(※技術職員有資格者名簿!C31:T31,137)&gt;=1,1,0)</f>
        <v>0</v>
      </c>
      <c r="BA31" s="47">
        <f>IF(AZ31=1,0,(IF(0=((COUNTIF(※技術職員有資格者名簿!C31:T31,214)+COUNTIF(※技術職員有資格者名簿!C31:T31,222))),0,1)))</f>
        <v>0</v>
      </c>
      <c r="BB31" s="47">
        <f>IF(AZ31+BA31=1,0,(IF(0=((COUNTIF(※技術職員有資格者名簿!C31:T31,142)+COUNTIF(※技術職員有資格者名簿!C31:T31,181)+COUNTIF(※技術職員有資格者名簿!C31:T31,281)++COUNTIF(※技術職員有資格者名簿!C31:T31,"64-11")+COUNTIF(※技術職員有資格者名簿!C31:T31,"001-11")+COUNTIF(※技術職員有資格者名簿!C31:T31,"002-11"))),0,1)))</f>
        <v>0</v>
      </c>
      <c r="BC31" s="47">
        <f>IF(COUNTIF(※技術職員有資格者名簿!C31:T31,120)&gt;=1,1,0)</f>
        <v>0</v>
      </c>
      <c r="BD31" s="47">
        <f>IF(BC31=1,0,(IF(0=((COUNTIF(※技術職員有資格者名簿!C31:T31,222))),0,1)))</f>
        <v>0</v>
      </c>
      <c r="BE31" s="47">
        <f>IF(BC31+BD31=1,0,(IF(0=((COUNTIF(※技術職員有資格者名簿!C31:T31,182)+COUNTIF(※技術職員有資格者名簿!C31:T31,282)++COUNTIF(※技術職員有資格者名簿!C31:T31,"64-12")+COUNTIF(※技術職員有資格者名簿!C31:T31,"001-12")+COUNTIF(※技術職員有資格者名簿!C31:T31,"002-12"))),0,1)))</f>
        <v>0</v>
      </c>
      <c r="BF31" s="47">
        <f>IF(COUNTIF(※技術職員有資格者名簿!C31:T31,111)+COUNTIF(※技術職員有資格者名簿!C31:T31,113)&gt;=1,1,0)</f>
        <v>0</v>
      </c>
      <c r="BG31" s="47">
        <f>IF(BF31=1,0,(IF(0=((COUNTIF(※技術職員有資格者名簿!C31:T31,212)+COUNTIF(※技術職員有資格者名簿!C31:T31,214))),0,1)))</f>
        <v>0</v>
      </c>
      <c r="BH31" s="47">
        <f>IF(BF31+BG31=1,0,(IF(0=((COUNTIF(※技術職員有資格者名簿!C31:T31,141)+COUNTIF(※技術職員有資格者名簿!C31:T31,142)++COUNTIF(※技術職員有資格者名簿!C31:T31,"64-13")+COUNTIF(※技術職員有資格者名簿!C31:T31,"001-13")+COUNTIF(※技術職員有資格者名簿!C31:T31,"002-13"))),0,1)))</f>
        <v>0</v>
      </c>
      <c r="BI31" s="47">
        <f>IF(COUNTIF(※技術職員有資格者名簿!C31:T31,113)&gt;=1,1,0)</f>
        <v>0</v>
      </c>
      <c r="BJ31" s="47">
        <f>IF(BI31=1,0,(IF(0=((COUNTIF(※技術職員有資格者名簿!C31:T31,214))),0,1)))</f>
        <v>0</v>
      </c>
      <c r="BK31" s="47">
        <f>IF(BI31+BJ31=1,0,(IF(0=((COUNTIF(※技術職員有資格者名簿!C31:T31,141)+COUNTIF(※技術職員有資格者名簿!C31:T31,142)+COUNTIF(※技術職員有資格者名簿!C31:T31,149)+COUNTIF(※技術職員有資格者名簿!C31:T31,"64-14")+COUNTIF(※技術職員有資格者名簿!C31:T31,"001-14")+COUNTIF(※技術職員有資格者名簿!C31:T31,"002-14"))),0,1)))</f>
        <v>0</v>
      </c>
      <c r="BL31" s="47">
        <f>IF(COUNTIF(※技術職員有資格者名簿!C31:T31,120)&gt;=1,1,0)</f>
        <v>0</v>
      </c>
      <c r="BM31" s="47">
        <f>IF(BL31=1,0,(IF(0=((COUNTIF(※技術職員有資格者名簿!C31:T31,223) )),0,1)))</f>
        <v>0</v>
      </c>
      <c r="BN31" s="47">
        <f>IF(BL31+BM31=1,0,(IF(0=((COUNTIF(※技術職員有資格者名簿!C31:T31,170)+COUNTIF(※技術職員有資格者名簿!C31:T31,270)+COUNTIF(※技術職員有資格者名簿!C31:T31,183)+COUNTIF(※技術職員有資格者名簿!C31:T31,283)+COUNTIF(※技術職員有資格者名簿!C31:T31,184)+COUNTIF(※技術職員有資格者名簿!C31:T31,284)+COUNTIF(※技術職員有資格者名簿!C31:T31,185)+COUNTIF(※技術職員有資格者名簿!C31:T31,285)+COUNTIF(※技術職員有資格者名簿!C31:T31,"64-15")+COUNTIF(※技術職員有資格者名簿!C31:T31,"001-15")+COUNTIF(※技術職員有資格者名簿!C31:T31,"002-15"))),0,1)))</f>
        <v>0</v>
      </c>
      <c r="BO31" s="47">
        <f>IF(COUNTIF(※技術職員有資格者名簿!C31:T31,120)&gt;=1,1,0)</f>
        <v>0</v>
      </c>
      <c r="BP31" s="47">
        <f>IF(BO31=1,0,(IF(0=((COUNTIF(※技術職員有資格者名簿!C31:T31,223) )),0,1)))</f>
        <v>0</v>
      </c>
      <c r="BQ31" s="47">
        <f>IF(BO31+BP31=1,0,(IF(0=((COUNTIF(※技術職員有資格者名簿!C31:T31,187)+COUNTIF(※技術職員有資格者名簿!C31:T31,287)++COUNTIF(※技術職員有資格者名簿!C31:T31,"64-16")+COUNTIF(※技術職員有資格者名簿!C31:T31,"001-16")+COUNTIF(※技術職員有資格者名簿!C31:T31,"002-16"))),0,1)))</f>
        <v>0</v>
      </c>
      <c r="BR31" s="47">
        <f>IF(COUNTIF(※技術職員有資格者名簿!C31:T31,113)+COUNTIF(※技術職員有資格者名簿!C31:T31,120)&gt;=1,1,0)</f>
        <v>0</v>
      </c>
      <c r="BS31" s="47">
        <f>IF(BR31=1,0,(IF(0=((COUNTIF(※技術職員有資格者名簿!C31:T31,215)+COUNTIF(※技術職員有資格者名簿!C31:T31,223))),0,1)))</f>
        <v>0</v>
      </c>
      <c r="BT31" s="47">
        <f>IF(BR31+BS31=1,0,(IF(0=((COUNTIF(※技術職員有資格者名簿!C31:T31,188)+COUNTIF(※技術職員有資格者名簿!C31:T31,288)+COUNTIF(※技術職員有資格者名簿!C31:T31,189)++COUNTIF(※技術職員有資格者名簿!C31:T31,289)+COUNTIF(※技術職員有資格者名簿!C31:T31,190)+COUNTIF(※技術職員有資格者名簿!C31:T31,290)+COUNTIF(※技術職員有資格者名簿!C31:T31,191)+COUNTIF(※技術職員有資格者名簿!C31:T31,291)+COUNTIF(※技術職員有資格者名簿!C31:T31,167)+COUNTIF(※技術職員有資格者名簿!C31:T31,"64-17")+COUNTIF(※技術職員有資格者名簿!C31:T31,"001-17")+COUNTIF(※技術職員有資格者名簿!C31:T31,"002-17"))),0,1)))</f>
        <v>0</v>
      </c>
      <c r="BU31" s="47">
        <f>IF(COUNTIF(※技術職員有資格者名簿!C31:T31,120)&gt;=1,1,0)</f>
        <v>0</v>
      </c>
      <c r="BV31" s="47">
        <f>IF(BU31=1,0,(IF(0=((COUNTIF(※技術職員有資格者名簿!C31:T31,223) )),0,1)))</f>
        <v>0</v>
      </c>
      <c r="BW31" s="47">
        <f>IF(BU31+BV31=1,0,(IF(0=((COUNTIF(※技術職員有資格者名簿!C31:T31,197)+COUNTIF(※技術職員有資格者名簿!C31:T31,297)++COUNTIF(※技術職員有資格者名簿!C31:T31,"64-18")+COUNTIF(※技術職員有資格者名簿!C31:T31,"001-18")+COUNTIF(※技術職員有資格者名簿!C31:T31,"002-18"))),0,1)))</f>
        <v>0</v>
      </c>
      <c r="BX31" s="47">
        <f>IF(COUNTIF(※技術職員有資格者名簿!C31:T31,120)+COUNTIF(※技術職員有資格者名簿!C31:T31,137)&gt;=1,1,0)</f>
        <v>0</v>
      </c>
      <c r="BY31" s="47">
        <f>IF(BX31=1,0,(IF(0=((COUNTIF(※技術職員有資格者名簿!C31:T31,223)+COUNTIF(※技術職員有資格者名簿!C31:T31,238) )),0,1)))</f>
        <v>0</v>
      </c>
      <c r="BZ31" s="47">
        <f>IF(BX31+BY31=1,0,(IF(0=((COUNTIF(※技術職員有資格者名簿!C31:T31,192)+COUNTIF(※技術職員有資格者名簿!C31:T31,292)+COUNTIF(※技術職員有資格者名簿!C31:T31,193)++COUNTIF(※技術職員有資格者名簿!C31:T31,293)+COUNTIF(※技術職員有資格者名簿!C31:T31,"64-19")+COUNTIF(※技術職員有資格者名簿!C31:T31,"001-19")+COUNTIF(※技術職員有資格者名簿!C31:T31,"002-19"))),0,1)))</f>
        <v>0</v>
      </c>
      <c r="CA31" s="47">
        <v>0</v>
      </c>
      <c r="CB31" s="47">
        <v>0</v>
      </c>
      <c r="CC31" s="47">
        <f>IF(CA31+CB31=1,0,(IF(0=((COUNTIF(※技術職員有資格者名簿!C31:T31,145)+COUNTIF(※技術職員有資格者名簿!C31:T31,146)+COUNTIF(※技術職員有資格者名簿!C31:T31,"001-20")+COUNTIF(※技術職員有資格者名簿!C31:T31,"002-20"))),0,1)))</f>
        <v>0</v>
      </c>
      <c r="CD31" s="47">
        <f>IF(COUNTIF(※技術職員有資格者名簿!C31:T31,120)&gt;=1,1,0)</f>
        <v>0</v>
      </c>
      <c r="CE31" s="47">
        <f>IF(CD31=1,0,(IF(0=((COUNTIF(※技術職員有資格者名簿!C31:T31,223) )),0,1)))</f>
        <v>0</v>
      </c>
      <c r="CF31" s="47">
        <f>IF(CD31+CE31=1,0,(IF(0=((COUNTIF(※技術職員有資格者名簿!C31:T31,194)+COUNTIF(※技術職員有資格者名簿!C31:T31,294)+COUNTIF(※技術職員有資格者名簿!C31:T31,"64-21")+COUNTIF(※技術職員有資格者名簿!C31:T31,"001-21")+COUNTIF(※技術職員有資格者名簿!C31:T31,"002-21"))),0,1)))</f>
        <v>0</v>
      </c>
      <c r="CG31" s="47">
        <f>IF(COUNTIF(※技術職員有資格者名簿!C31:T31,131)&gt;=1,1,0)</f>
        <v>0</v>
      </c>
      <c r="CH31" s="47">
        <f>IF(CG31=1,0,(IF(0=((COUNTIF(※技術職員有資格者名簿!C31:T31,232) )),0,1)))</f>
        <v>0</v>
      </c>
      <c r="CI31" s="47">
        <f>IF(CG31+CH31=1,0,(IF(0=((COUNTIF(※技術職員有資格者名簿!C31:T31,144)+COUNTIF(※技術職員有資格者名簿!C31:T31,259)+COUNTIF(※技術職員有資格者名簿!C31:T31,260)+COUNTIF(※技術職員有資格者名簿!C31:T31,261)+COUNTIF(※技術職員有資格者名簿!C31:T31,"64-22")+COUNTIF(※技術職員有資格者名簿!C31:T31,"001-22")+COUNTIF(※技術職員有資格者名簿!C31:T31,"002-22"))),0,1)))</f>
        <v>0</v>
      </c>
      <c r="CJ31" s="47">
        <f>IF(COUNTIF(※技術職員有資格者名簿!C31:T31,133)&gt;=1,1,0)</f>
        <v>0</v>
      </c>
      <c r="CK31" s="47">
        <f>IF(CJ31=1,0,(IF(0=((COUNTIF(※技術職員有資格者名簿!C31:T31,234))),0,1)))</f>
        <v>0</v>
      </c>
      <c r="CL31" s="47">
        <f>IF(CJ31+CK31=1,0,(IF(0=((COUNTIF(※技術職員有資格者名簿!C31:T31,141)+COUNTIF(※技術職員有資格者名簿!C31:T31,142)+COUNTIF(※技術職員有資格者名簿!C31:T31,150)+COUNTIF(※技術職員有資格者名簿!C31:T31,151)+COUNTIF(※技術職員有資格者名簿!C31:T31,196)+COUNTIF(※技術職員有資格者名簿!C31:T31,296)+COUNTIF(※技術職員有資格者名簿!C31:T31,"64-23")+COUNTIF(※技術職員有資格者名簿!C31:T31,"001-23")+COUNTIF(※技術職員有資格者名簿!C31:T31,"002-23"))),0,1)))</f>
        <v>0</v>
      </c>
      <c r="CM31" s="47">
        <v>0</v>
      </c>
      <c r="CN31" s="47">
        <v>0</v>
      </c>
      <c r="CO31" s="47">
        <f>IF(CM31+CN31=1,0,(IF(0=((COUNTIF(※技術職員有資格者名簿!C31:T31,148)+COUNTIF(※技術職員有資格者名簿!C31:T31,198)+COUNTIF(※技術職員有資格者名簿!C31:T31,298)+COUNTIF(※技術職員有資格者名簿!C31:T31,61)+COUNTIF(※技術職員有資格者名簿!C31:T31,"001-24")+COUNTIF(※技術職員有資格者名簿!C31:T31,"002-24"))),0,1)))</f>
        <v>0</v>
      </c>
      <c r="CP31" s="47">
        <f>IF(COUNTIF(※技術職員有資格者名簿!C31:T31,120)&gt;=1,1,0)</f>
        <v>0</v>
      </c>
      <c r="CQ31" s="47">
        <f>IF(CP31=1,0,(IF(0=((COUNTIF(※技術職員有資格者名簿!C31:T31,223) )),0,1)))</f>
        <v>0</v>
      </c>
      <c r="CR31" s="47">
        <f>IF(CP31+CQ31=1,0,(IF(0=((COUNTIF(※技術職員有資格者名簿!C31:T31,195)+COUNTIF(※技術職員有資格者名簿!C31:T31,295)+COUNTIF(※技術職員有資格者名簿!C31:T31,"64-25")+COUNTIF(※技術職員有資格者名簿!C31:T31,"001-25")+COUNTIF(※技術職員有資格者名簿!C31:T31,"002-25"))),0,1)))</f>
        <v>0</v>
      </c>
      <c r="CS31" s="47">
        <f>IF(COUNTIF(※技術職員有資格者名簿!C31:T31,113)&gt;=1,1,0)</f>
        <v>0</v>
      </c>
      <c r="CT31" s="47">
        <f>IF(CS31=1,0,(IF(0=((COUNTIF(※技術職員有資格者名簿!C31:T31,214) )),0,1)))</f>
        <v>0</v>
      </c>
      <c r="CU31" s="47">
        <f>IF(CS31+CT31=1,0,(IF(0=((COUNTIF(※技術職員有資格者名簿!C31:T31,147)+COUNTIF(※技術職員有資格者名簿!C31:T31,148)+COUNTIF(※技術職員有資格者名簿!C31:T31,153)+COUNTIF(※技術職員有資格者名簿!C31:T31,154)+COUNTIF(※技術職員有資格者名簿!C31:T31,"001-26")+COUNTIF(※技術職員有資格者名簿!C31:T31,"002-26"))),0,1)))</f>
        <v>0</v>
      </c>
      <c r="CV31" s="47">
        <v>0</v>
      </c>
      <c r="CW31" s="47">
        <v>0</v>
      </c>
      <c r="CX31" s="47">
        <f>IF(COUNTIF(※技術職員有資格者名簿!C31:T31,168)+COUNTIF(※技術職員有資格者名簿!C31:T31,169)+COUNTIF(※技術職員有資格者名簿!C31:T31,"64-27")+COUNTIF(※技術職員有資格者名簿!C31:T31,"001-27")+COUNTIF(※技術職員有資格者名簿!C31:T31,"002-27")&gt;=1,1,0)</f>
        <v>0</v>
      </c>
      <c r="CY31" s="47">
        <v>0</v>
      </c>
      <c r="CZ31" s="47">
        <v>0</v>
      </c>
      <c r="DA31" s="47">
        <f>IF(COUNTIF(※技術職員有資格者名簿!C31:T31,154)+COUNTIF(※技術職員有資格者名簿!C31:T31,"001-28")+COUNTIF(※技術職員有資格者名簿!C31:T31,"002-28")&gt;=1,1,0)</f>
        <v>0</v>
      </c>
      <c r="DB31" s="47">
        <f>IF(COUNTIF(※技術職員有資格者名簿!C31:T31,113)+COUNTIF(※技術職員有資格者名簿!C31:T31,120)&gt;=1,1,0)</f>
        <v>0</v>
      </c>
      <c r="DC31" s="47">
        <f>IF(DB31=1,0,(IF(0=((COUNTIF(※技術職員有資格者名簿!C31:T31,214)+COUNTIF(※技術職員有資格者名簿!C31:T31,221)+COUNTIF(※技術職員有資格者名簿!C31:T31,222))),0,1)))</f>
        <v>0</v>
      </c>
      <c r="DD31" s="47">
        <f>IF(DB31+DC31=1,0,(IF(0=((COUNTIF(※技術職員有資格者名簿!C31:T31,141)+COUNTIF(※技術職員有資格者名簿!C31:T31,142)+COUNTIF(※技術職員有資格者名簿!C31:T31,157)++COUNTIF(※技術職員有資格者名簿!C31:T31,257)+COUNTIF(※技術職員有資格者名簿!C31:T31,60)+COUNTIF(※技術職員有資格者名簿!C31:T31,"001-29")+COUNTIF(※技術職員有資格者名簿!C31:T31,"002-29"))),0,1)))</f>
        <v>0</v>
      </c>
    </row>
    <row r="32" spans="1:108" ht="48" customHeight="1">
      <c r="A32" s="126">
        <v>22</v>
      </c>
      <c r="B32" s="174"/>
      <c r="C32" s="158"/>
      <c r="D32" s="159" t="str">
        <f>IFERROR(VLOOKUP($C32,建設工事資格区分コード表!$A:$F,4,FALSE)&amp;"","")</f>
        <v/>
      </c>
      <c r="E32" s="160" t="str">
        <f>IFERROR(VLOOKUP($C32,建設工事資格区分コード表!$A:$F,6,FALSE),"")</f>
        <v/>
      </c>
      <c r="F32" s="158"/>
      <c r="G32" s="159" t="str">
        <f>IFERROR(VLOOKUP($F32,建設工事資格区分コード表!$A:$F,4,FALSE)&amp;"","")</f>
        <v/>
      </c>
      <c r="H32" s="160" t="str">
        <f>IFERROR(VLOOKUP($F32,建設工事資格区分コード表!$A:$F,6,FALSE),"")</f>
        <v/>
      </c>
      <c r="I32" s="158"/>
      <c r="J32" s="159" t="str">
        <f>IFERROR(VLOOKUP($I32,建設工事資格区分コード表!$A:$F,4,FALSE)&amp;"","")</f>
        <v/>
      </c>
      <c r="K32" s="160" t="str">
        <f>IFERROR(VLOOKUP($I32,建設工事資格区分コード表!$A:$F,6,FALSE),"")</f>
        <v/>
      </c>
      <c r="L32" s="158"/>
      <c r="M32" s="159" t="str">
        <f>IFERROR(VLOOKUP($L32,建設工事資格区分コード表!$A:$F,4,FALSE)&amp;"","")</f>
        <v/>
      </c>
      <c r="N32" s="160" t="str">
        <f>IFERROR(VLOOKUP($L32,建設工事資格区分コード表!$A:$F,6,FALSE),"")</f>
        <v/>
      </c>
      <c r="O32" s="158"/>
      <c r="P32" s="159" t="str">
        <f>IFERROR(VLOOKUP($O32,建設工事資格区分コード表!$A:$F,4,FALSE)&amp;"","")</f>
        <v/>
      </c>
      <c r="Q32" s="160" t="str">
        <f>IFERROR(VLOOKUP($O32,建設工事資格区分コード表!$A:$F,6,FALSE),"")</f>
        <v/>
      </c>
      <c r="R32" s="158"/>
      <c r="S32" s="159" t="str">
        <f>IFERROR(VLOOKUP($R32,建設工事資格区分コード表!$A:$F,4,FALSE)&amp;"","")</f>
        <v/>
      </c>
      <c r="T32" s="161" t="str">
        <f>IFERROR(VLOOKUP($R32,建設工事資格区分コード表!$A:$F,6,FALSE),"")</f>
        <v/>
      </c>
      <c r="V32" s="47">
        <f>IF(COUNTIF(※技術職員有資格者名簿!C32:T32,111)+COUNTIF(※技術職員有資格者名簿!C32:T32,113)&gt;=1,1,0)</f>
        <v>0</v>
      </c>
      <c r="W32" s="47">
        <f>IF(V32=1,0,(IF(0=((COUNTIF(※技術職員有資格者名簿!$C32:$T32,212)+COUNTIF(※技術職員有資格者名簿!$C32:$T32,214))),0,1)))</f>
        <v>0</v>
      </c>
      <c r="X32" s="73">
        <f>IF(V32+W32=1,0,(IF(0=((COUNTIF(※技術職員有資格者名簿!C32:T32,141)+COUNTIF(※技術職員有資格者名簿!C32:T32,142)+COUNTIF(※技術職員有資格者名簿!C32:T32,143)++COUNTIF(※技術職員有資格者名簿!C32:T32,149)+COUNTIF(※技術職員有資格者名簿!C32:T32,151)+COUNTIF(※技術職員有資格者名簿!C32:T32,"001-1")+COUNTIF(※技術職員有資格者名簿!C32:T32,"002-1"))),0,1)))</f>
        <v>0</v>
      </c>
      <c r="Y32" s="47">
        <f>IF(COUNTIF(※技術職員有資格者名簿!C32:T32,120)+COUNTIF(※技術職員有資格者名簿!C32:T32,137)&gt;=1,1,0)</f>
        <v>0</v>
      </c>
      <c r="Z32" s="47">
        <f>IF(Y32=1,0,(IF(0=((COUNTIF(※技術職員有資格者名簿!$C32:$T32,221)+COUNTIF(※技術職員有資格者名簿!$C32:$T32,238))),0,1)))</f>
        <v>0</v>
      </c>
      <c r="AA32" s="73">
        <f>IF(Y32+Z32=1,0,(IF(0=((COUNTIF(※技術職員有資格者名簿!F32:W32,"001-2")+COUNTIF(※技術職員有資格者名簿!F32:W32,"002-2"))),0,1)))</f>
        <v>0</v>
      </c>
      <c r="AB32" s="47">
        <f>IF(COUNTIF(※技術職員有資格者名簿!C32:T32,120)+COUNTIF(※技術職員有資格者名簿!C32:T32,137)&gt;=1,1,0)</f>
        <v>0</v>
      </c>
      <c r="AC32" s="47">
        <f>IF(AB32=1,0,(IF(0=((COUNTIF(※技術職員有資格者名簿!C32:T32,222)+COUNTIF(※技術職員有資格者名簿!C32:T32,223)+COUNTIF(※技術職員有資格者名簿!C32:T32,238)+COUNTIF(※技術職員有資格者名簿!C32:T32,239) )),0,1)))</f>
        <v>0</v>
      </c>
      <c r="AD32" s="73">
        <f>IF(AB32+AC32=1,0,(IF(0=(COUNTIF(※技術職員有資格者名簿!C32:T32,171)+COUNTIF(※技術職員有資格者名簿!C32:T32,271)+COUNTIF(※技術職員有資格者名簿!C32:T32,164)++COUNTIF(※技術職員有資格者名簿!C32:T32,264)+COUNTIF(※技術職員有資格者名簿!C32:T32,"64-3" )+COUNTIF(※技術職員有資格者名簿!C32:T32,"001-3")+COUNTIF(※技術職員有資格者名簿!C32:T32,"002-3")),0,1)))</f>
        <v>0</v>
      </c>
      <c r="AE32" s="47">
        <f>IF(COUNTIF(※技術職員有資格者名簿!C32:T32,120)&gt;=1,1,0)</f>
        <v>0</v>
      </c>
      <c r="AF32" s="47">
        <f>IF(AE32=1,0,(IF(0=((COUNTIF(※技術職員有資格者名簿!C32:T32,223) )),0,1)))</f>
        <v>0</v>
      </c>
      <c r="AG32" s="73">
        <f>IF(AE32+AF32=1,0,(IF(0=((COUNTIF(※技術職員有資格者名簿!C32:T32,172)+COUNTIF(※技術職員有資格者名簿!C32:T32,272)+COUNTIF(※技術職員有資格者名簿!C32:T32,"64-4")+COUNTIF(※技術職員有資格者名簿!C32:T32,"001-4")+COUNTIF(※技術職員有資格者名簿!C32:T32,"002-4"))),0,1)))</f>
        <v>0</v>
      </c>
      <c r="AH32" s="47">
        <f>IF(COUNTIF(※技術職員有資格者名簿!C32:T32,111)+COUNTIF(※技術職員有資格者名簿!C32:T32,113)+COUNTIF(※技術職員有資格者名簿!C32:T32,120)&gt;=1,1,0)</f>
        <v>0</v>
      </c>
      <c r="AI32" s="47">
        <f>IF(AH32=1,0,(IF(0=((COUNTIF(※技術職員有資格者名簿!C32:T32,212)+COUNTIF(※技術職員有資格者名簿!C32:T32,214)+COUNTIF(※技術職員有資格者名簿!C32:T32,216)+COUNTIF(※技術職員有資格者名簿!C32:T32,222))),0,1)))</f>
        <v>0</v>
      </c>
      <c r="AJ32" s="47">
        <f>IF(AH32+AI32=1,0,(IF(0=((COUNTIF(※技術職員有資格者名簿!C32:T32,141)+COUNTIF(※技術職員有資格者名簿!C32:T32,142)+COUNTIF(※技術職員有資格者名簿!C32:T32,143)+COUNTIF(※技術職員有資格者名簿!C32:T32,149)+COUNTIF(※技術職員有資格者名簿!C32:T32,151)+COUNTIF(※技術職員有資格者名簿!C32:T32,164)+COUNTIF(※技術職員有資格者名簿!C32:T32,264)+COUNTIF(※技術職員有資格者名簿!C32:T32,157)+COUNTIF(※技術職員有資格者名簿!C32:T32,257)+COUNTIF(※技術職員有資格者名簿!C32:T32,173)+COUNTIF(※技術職員有資格者名簿!C32:T32,273)+COUNTIF(※技術職員有資格者名簿!C32:T32,166)+COUNTIF(※技術職員有資格者名簿!C32:T32,266)+COUNTIF(※技術職員有資格者名簿!C32:T32,61)+COUNTIF(※技術職員有資格者名簿!C32:T32,40)+COUNTIF(※技術職員有資格者名簿!C32:T32,"64-5")+COUNTIF(※技術職員有資格者名簿!C32:T32,"001-5")+COUNTIF(※技術職員有資格者名簿!C32:T32,"002-5") )),0,1)))</f>
        <v>0</v>
      </c>
      <c r="AK32" s="47">
        <f>IF(COUNTIF(※技術職員有資格者名簿!C32:T32,113)+COUNTIF(※技術職員有資格者名簿!C32:T32,120)&gt;=1,1,0)</f>
        <v>0</v>
      </c>
      <c r="AL32" s="47">
        <f>IF(AK32=1,0,(IF(0=((COUNTIF(※技術職員有資格者名簿!C32:T32,214)+COUNTIF(※技術職員有資格者名簿!C32:T32,223))),0,1)))</f>
        <v>0</v>
      </c>
      <c r="AM32" s="47">
        <f>IF(AK32+AL32=1,0,(IF(0=((COUNTIF(※技術職員有資格者名簿!C32:T32,179)+COUNTIF(※技術職員有資格者名簿!C32:T32,279)+COUNTIF(※技術職員有資格者名簿!C32:T32,180)++COUNTIF(※技術職員有資格者名簿!C32:T32,280)+COUNTIF(※技術職員有資格者名簿!C32:T32,"64-6")+COUNTIF(※技術職員有資格者名簿!C32:T32,"001-6")+COUNTIF(※技術職員有資格者名簿!C32:T32,"002-6"))),0,1)))</f>
        <v>0</v>
      </c>
      <c r="AN32" s="47">
        <f>IF(COUNTIF(※技術職員有資格者名簿!C32:T32,120)+COUNTIF(※技術職員有資格者名簿!C32:T32,137)&gt;=1,1,0)</f>
        <v>0</v>
      </c>
      <c r="AO32" s="47">
        <f>IF(AN32=1,0,(IF(0=((COUNTIF(※技術職員有資格者名簿!C32:T32,223)+COUNTIF(※技術職員有資格者名簿!C32:T32,238) )),0,1)))</f>
        <v>0</v>
      </c>
      <c r="AP32" s="47">
        <f>IF(AN32+AO32=1,0,(IF(0=((COUNTIF(※技術職員有資格者名簿!C32:T32,170)+COUNTIF(※技術職員有資格者名簿!C32:T32,270)+COUNTIF(※技術職員有資格者名簿!C32:T32,184)++COUNTIF(※技術職員有資格者名簿!C32:T32,284)+COUNTIF(※技術職員有資格者名簿!C32:T32,186)+COUNTIF(※技術職員有資格者名簿!C32:T32,286)+COUNTIF(※技術職員有資格者名簿!C32:T32,"64-7")+COUNTIF(※技術職員有資格者名簿!C32:T32,"001-7")+COUNTIF(※技術職員有資格者名簿!C32:T32,"002-7"))),0,1)))</f>
        <v>0</v>
      </c>
      <c r="AQ32" s="47">
        <f>IF(COUNTIF(※技術職員有資格者名簿!C32:T32,127)&gt;=1,1,0)</f>
        <v>0</v>
      </c>
      <c r="AR32" s="47">
        <f>IF(AQ32=1,0,(IF(0=((COUNTIF(※技術職員有資格者名簿!C32:T32,228)+COUNTIF(※技術職員有資格者名簿!C32:T32,155) )),0,1)))</f>
        <v>0</v>
      </c>
      <c r="AS32" s="47">
        <f>IF(AQ32+AR32=1,0,(IF(0=((COUNTIF(※技術職員有資格者名簿!C32:T32,141)+COUNTIF(※技術職員有資格者名簿!C32:T32,142)+COUNTIF(※技術職員有資格者名簿!C32:T32,144)++COUNTIF(※技術職員有資格者名簿!C32:T32,256)+COUNTIF(※技術職員有資格者名簿!C32:T32,258)+COUNTIF(※技術職員有資格者名簿!C32:T32,62)+COUNTIF(※技術職員有資格者名簿!C32:T32,63)+COUNTIF(※技術職員有資格者名簿!C32:T32,"64-8")+COUNTIF(※技術職員有資格者名簿!C32:T32,"001-8")+COUNTIF(※技術職員有資格者名簿!C32:T32,"002-8"))),0,1)))</f>
        <v>0</v>
      </c>
      <c r="AT32" s="47">
        <f>IF(COUNTIF(※技術職員有資格者名簿!C32:T32,129)&gt;=1,1,0)</f>
        <v>0</v>
      </c>
      <c r="AU32" s="47">
        <f>IF(AT32=1,0,(IF(0=((COUNTIF(※技術職員有資格者名簿!C32:T32,230) )),0,1)))</f>
        <v>0</v>
      </c>
      <c r="AV32" s="47">
        <f>IF(AT32+AU32=1,0,(IF(0=((COUNTIF(※技術職員有資格者名簿!C32:T32,146)+COUNTIF(※技術職員有資格者名簿!C32:T32,147)+COUNTIF(※技術職員有資格者名簿!C32:T32,148)+COUNTIF(※技術職員有資格者名簿!C32:T32,152)+COUNTIF(※技術職員有資格者名簿!C32:T32,153)+COUNTIF(※技術職員有資格者名簿!C32:T32,154)+COUNTIF(※技術職員有資格者名簿!C32:T32,265)+COUNTIF(※技術職員有資格者名簿!C32:T32,174)+COUNTIF(※技術職員有資格者名簿!C32:T32,274)+COUNTIF(※技術職員有資格者名簿!C32:T32,175)+COUNTIF(※技術職員有資格者名簿!C32:T32,275)+COUNTIF(※技術職員有資格者名簿!C32:T32,176)+COUNTIF(※技術職員有資格者名簿!C32:T32,276)+COUNTIF(※技術職員有資格者名簿!C32:T32,170)+COUNTIF(※技術職員有資格者名簿!C32:T32,270)+COUNTIF(※技術職員有資格者名簿!C32:T32,62)+COUNTIF(※技術職員有資格者名簿!C32:T32,63)+COUNTIF(※技術職員有資格者名簿!C32:T32,"64-9")+COUNTIF(※技術職員有資格者名簿!C32:T32,"001-9")+COUNTIF(※技術職員有資格者名簿!C32:T32,"002-9"))),0,1)))</f>
        <v>0</v>
      </c>
      <c r="AW32" s="47">
        <f>IF(COUNTIF(※技術職員有資格者名簿!C32:T32,120)+COUNTIF(※技術職員有資格者名簿!C32:T32,137)&gt;=1,1,0)</f>
        <v>0</v>
      </c>
      <c r="AX32" s="47">
        <f>IF(AW32=1,0,(IF(0=((COUNTIF(※技術職員有資格者名簿!C32:T32,222)+COUNTIF(※技術職員有資格者名簿!C32:T32,223)+COUNTIF(※技術職員有資格者名簿!C32:T32,238))),0,1)))</f>
        <v>0</v>
      </c>
      <c r="AY32" s="47">
        <f>IF(AW32+AX32=1,0,(IF(0=((COUNTIF(※技術職員有資格者名簿!C32:T32,177)+COUNTIF(※技術職員有資格者名簿!C32:T32,277)+COUNTIF(※技術職員有資格者名簿!C32:T32,178)++COUNTIF(※技術職員有資格者名簿!C32:T32,278)+COUNTIF(※技術職員有資格者名簿!C32:T32,179)+COUNTIF(※技術職員有資格者名簿!C32:T32,279)+COUNTIF(※技術職員有資格者名簿!C32:T32,"64-10")+COUNTIF(※技術職員有資格者名簿!C32:T32,"001-10")+COUNTIF(※技術職員有資格者名簿!C32:T32,"002-10"))),0,1)))</f>
        <v>0</v>
      </c>
      <c r="AZ32" s="47">
        <f>IF(COUNTIF(※技術職員有資格者名簿!C32:T32,113)+COUNTIF(※技術職員有資格者名簿!C32:T32,120)+COUNTIF(※技術職員有資格者名簿!C32:T32,137)&gt;=1,1,0)</f>
        <v>0</v>
      </c>
      <c r="BA32" s="47">
        <f>IF(AZ32=1,0,(IF(0=((COUNTIF(※技術職員有資格者名簿!C32:T32,214)+COUNTIF(※技術職員有資格者名簿!C32:T32,222))),0,1)))</f>
        <v>0</v>
      </c>
      <c r="BB32" s="47">
        <f>IF(AZ32+BA32=1,0,(IF(0=((COUNTIF(※技術職員有資格者名簿!C32:T32,142)+COUNTIF(※技術職員有資格者名簿!C32:T32,181)+COUNTIF(※技術職員有資格者名簿!C32:T32,281)++COUNTIF(※技術職員有資格者名簿!C32:T32,"64-11")+COUNTIF(※技術職員有資格者名簿!C32:T32,"001-11")+COUNTIF(※技術職員有資格者名簿!C32:T32,"002-11"))),0,1)))</f>
        <v>0</v>
      </c>
      <c r="BC32" s="47">
        <f>IF(COUNTIF(※技術職員有資格者名簿!C32:T32,120)&gt;=1,1,0)</f>
        <v>0</v>
      </c>
      <c r="BD32" s="47">
        <f>IF(BC32=1,0,(IF(0=((COUNTIF(※技術職員有資格者名簿!C32:T32,222))),0,1)))</f>
        <v>0</v>
      </c>
      <c r="BE32" s="47">
        <f>IF(BC32+BD32=1,0,(IF(0=((COUNTIF(※技術職員有資格者名簿!C32:T32,182)+COUNTIF(※技術職員有資格者名簿!C32:T32,282)++COUNTIF(※技術職員有資格者名簿!C32:T32,"64-12")+COUNTIF(※技術職員有資格者名簿!C32:T32,"001-12")+COUNTIF(※技術職員有資格者名簿!C32:T32,"002-12"))),0,1)))</f>
        <v>0</v>
      </c>
      <c r="BF32" s="47">
        <f>IF(COUNTIF(※技術職員有資格者名簿!C32:T32,111)+COUNTIF(※技術職員有資格者名簿!C32:T32,113)&gt;=1,1,0)</f>
        <v>0</v>
      </c>
      <c r="BG32" s="47">
        <f>IF(BF32=1,0,(IF(0=((COUNTIF(※技術職員有資格者名簿!C32:T32,212)+COUNTIF(※技術職員有資格者名簿!C32:T32,214))),0,1)))</f>
        <v>0</v>
      </c>
      <c r="BH32" s="47">
        <f>IF(BF32+BG32=1,0,(IF(0=((COUNTIF(※技術職員有資格者名簿!C32:T32,141)+COUNTIF(※技術職員有資格者名簿!C32:T32,142)++COUNTIF(※技術職員有資格者名簿!C32:T32,"64-13")+COUNTIF(※技術職員有資格者名簿!C32:T32,"001-13")+COUNTIF(※技術職員有資格者名簿!C32:T32,"002-13"))),0,1)))</f>
        <v>0</v>
      </c>
      <c r="BI32" s="47">
        <f>IF(COUNTIF(※技術職員有資格者名簿!C32:T32,113)&gt;=1,1,0)</f>
        <v>0</v>
      </c>
      <c r="BJ32" s="47">
        <f>IF(BI32=1,0,(IF(0=((COUNTIF(※技術職員有資格者名簿!C32:T32,214))),0,1)))</f>
        <v>0</v>
      </c>
      <c r="BK32" s="47">
        <f>IF(BI32+BJ32=1,0,(IF(0=((COUNTIF(※技術職員有資格者名簿!C32:T32,141)+COUNTIF(※技術職員有資格者名簿!C32:T32,142)+COUNTIF(※技術職員有資格者名簿!C32:T32,149)+COUNTIF(※技術職員有資格者名簿!C32:T32,"64-14")+COUNTIF(※技術職員有資格者名簿!C32:T32,"001-14")+COUNTIF(※技術職員有資格者名簿!C32:T32,"002-14"))),0,1)))</f>
        <v>0</v>
      </c>
      <c r="BL32" s="47">
        <f>IF(COUNTIF(※技術職員有資格者名簿!C32:T32,120)&gt;=1,1,0)</f>
        <v>0</v>
      </c>
      <c r="BM32" s="47">
        <f>IF(BL32=1,0,(IF(0=((COUNTIF(※技術職員有資格者名簿!C32:T32,223) )),0,1)))</f>
        <v>0</v>
      </c>
      <c r="BN32" s="47">
        <f>IF(BL32+BM32=1,0,(IF(0=((COUNTIF(※技術職員有資格者名簿!C32:T32,170)+COUNTIF(※技術職員有資格者名簿!C32:T32,270)+COUNTIF(※技術職員有資格者名簿!C32:T32,183)+COUNTIF(※技術職員有資格者名簿!C32:T32,283)+COUNTIF(※技術職員有資格者名簿!C32:T32,184)+COUNTIF(※技術職員有資格者名簿!C32:T32,284)+COUNTIF(※技術職員有資格者名簿!C32:T32,185)+COUNTIF(※技術職員有資格者名簿!C32:T32,285)+COUNTIF(※技術職員有資格者名簿!C32:T32,"64-15")+COUNTIF(※技術職員有資格者名簿!C32:T32,"001-15")+COUNTIF(※技術職員有資格者名簿!C32:T32,"002-15"))),0,1)))</f>
        <v>0</v>
      </c>
      <c r="BO32" s="47">
        <f>IF(COUNTIF(※技術職員有資格者名簿!C32:T32,120)&gt;=1,1,0)</f>
        <v>0</v>
      </c>
      <c r="BP32" s="47">
        <f>IF(BO32=1,0,(IF(0=((COUNTIF(※技術職員有資格者名簿!C32:T32,223) )),0,1)))</f>
        <v>0</v>
      </c>
      <c r="BQ32" s="47">
        <f>IF(BO32+BP32=1,0,(IF(0=((COUNTIF(※技術職員有資格者名簿!C32:T32,187)+COUNTIF(※技術職員有資格者名簿!C32:T32,287)++COUNTIF(※技術職員有資格者名簿!C32:T32,"64-16")+COUNTIF(※技術職員有資格者名簿!C32:T32,"001-16")+COUNTIF(※技術職員有資格者名簿!C32:T32,"002-16"))),0,1)))</f>
        <v>0</v>
      </c>
      <c r="BR32" s="47">
        <f>IF(COUNTIF(※技術職員有資格者名簿!C32:T32,113)+COUNTIF(※技術職員有資格者名簿!C32:T32,120)&gt;=1,1,0)</f>
        <v>0</v>
      </c>
      <c r="BS32" s="47">
        <f>IF(BR32=1,0,(IF(0=((COUNTIF(※技術職員有資格者名簿!C32:T32,215)+COUNTIF(※技術職員有資格者名簿!C32:T32,223))),0,1)))</f>
        <v>0</v>
      </c>
      <c r="BT32" s="47">
        <f>IF(BR32+BS32=1,0,(IF(0=((COUNTIF(※技術職員有資格者名簿!C32:T32,188)+COUNTIF(※技術職員有資格者名簿!C32:T32,288)+COUNTIF(※技術職員有資格者名簿!C32:T32,189)++COUNTIF(※技術職員有資格者名簿!C32:T32,289)+COUNTIF(※技術職員有資格者名簿!C32:T32,190)+COUNTIF(※技術職員有資格者名簿!C32:T32,290)+COUNTIF(※技術職員有資格者名簿!C32:T32,191)+COUNTIF(※技術職員有資格者名簿!C32:T32,291)+COUNTIF(※技術職員有資格者名簿!C32:T32,167)+COUNTIF(※技術職員有資格者名簿!C32:T32,"64-17")+COUNTIF(※技術職員有資格者名簿!C32:T32,"001-17")+COUNTIF(※技術職員有資格者名簿!C32:T32,"002-17"))),0,1)))</f>
        <v>0</v>
      </c>
      <c r="BU32" s="47">
        <f>IF(COUNTIF(※技術職員有資格者名簿!C32:T32,120)&gt;=1,1,0)</f>
        <v>0</v>
      </c>
      <c r="BV32" s="47">
        <f>IF(BU32=1,0,(IF(0=((COUNTIF(※技術職員有資格者名簿!C32:T32,223) )),0,1)))</f>
        <v>0</v>
      </c>
      <c r="BW32" s="47">
        <f>IF(BU32+BV32=1,0,(IF(0=((COUNTIF(※技術職員有資格者名簿!C32:T32,197)+COUNTIF(※技術職員有資格者名簿!C32:T32,297)++COUNTIF(※技術職員有資格者名簿!C32:T32,"64-18")+COUNTIF(※技術職員有資格者名簿!C32:T32,"001-18")+COUNTIF(※技術職員有資格者名簿!C32:T32,"002-18"))),0,1)))</f>
        <v>0</v>
      </c>
      <c r="BX32" s="47">
        <f>IF(COUNTIF(※技術職員有資格者名簿!C32:T32,120)+COUNTIF(※技術職員有資格者名簿!C32:T32,137)&gt;=1,1,0)</f>
        <v>0</v>
      </c>
      <c r="BY32" s="47">
        <f>IF(BX32=1,0,(IF(0=((COUNTIF(※技術職員有資格者名簿!C32:T32,223)+COUNTIF(※技術職員有資格者名簿!C32:T32,238) )),0,1)))</f>
        <v>0</v>
      </c>
      <c r="BZ32" s="47">
        <f>IF(BX32+BY32=1,0,(IF(0=((COUNTIF(※技術職員有資格者名簿!C32:T32,192)+COUNTIF(※技術職員有資格者名簿!C32:T32,292)+COUNTIF(※技術職員有資格者名簿!C32:T32,193)++COUNTIF(※技術職員有資格者名簿!C32:T32,293)+COUNTIF(※技術職員有資格者名簿!C32:T32,"64-19")+COUNTIF(※技術職員有資格者名簿!C32:T32,"001-19")+COUNTIF(※技術職員有資格者名簿!C32:T32,"002-19"))),0,1)))</f>
        <v>0</v>
      </c>
      <c r="CA32" s="47">
        <v>0</v>
      </c>
      <c r="CB32" s="47">
        <v>0</v>
      </c>
      <c r="CC32" s="47">
        <f>IF(CA32+CB32=1,0,(IF(0=((COUNTIF(※技術職員有資格者名簿!C32:T32,145)+COUNTIF(※技術職員有資格者名簿!C32:T32,146)+COUNTIF(※技術職員有資格者名簿!C32:T32,"001-20")+COUNTIF(※技術職員有資格者名簿!C32:T32,"002-20"))),0,1)))</f>
        <v>0</v>
      </c>
      <c r="CD32" s="47">
        <f>IF(COUNTIF(※技術職員有資格者名簿!C32:T32,120)&gt;=1,1,0)</f>
        <v>0</v>
      </c>
      <c r="CE32" s="47">
        <f>IF(CD32=1,0,(IF(0=((COUNTIF(※技術職員有資格者名簿!C32:T32,223) )),0,1)))</f>
        <v>0</v>
      </c>
      <c r="CF32" s="47">
        <f>IF(CD32+CE32=1,0,(IF(0=((COUNTIF(※技術職員有資格者名簿!C32:T32,194)+COUNTIF(※技術職員有資格者名簿!C32:T32,294)+COUNTIF(※技術職員有資格者名簿!C32:T32,"64-21")+COUNTIF(※技術職員有資格者名簿!C32:T32,"001-21")+COUNTIF(※技術職員有資格者名簿!C32:T32,"002-21"))),0,1)))</f>
        <v>0</v>
      </c>
      <c r="CG32" s="47">
        <f>IF(COUNTIF(※技術職員有資格者名簿!C32:T32,131)&gt;=1,1,0)</f>
        <v>0</v>
      </c>
      <c r="CH32" s="47">
        <f>IF(CG32=1,0,(IF(0=((COUNTIF(※技術職員有資格者名簿!C32:T32,232) )),0,1)))</f>
        <v>0</v>
      </c>
      <c r="CI32" s="47">
        <f>IF(CG32+CH32=1,0,(IF(0=((COUNTIF(※技術職員有資格者名簿!C32:T32,144)+COUNTIF(※技術職員有資格者名簿!C32:T32,259)+COUNTIF(※技術職員有資格者名簿!C32:T32,260)+COUNTIF(※技術職員有資格者名簿!C32:T32,261)+COUNTIF(※技術職員有資格者名簿!C32:T32,"64-22")+COUNTIF(※技術職員有資格者名簿!C32:T32,"001-22")+COUNTIF(※技術職員有資格者名簿!C32:T32,"002-22"))),0,1)))</f>
        <v>0</v>
      </c>
      <c r="CJ32" s="47">
        <f>IF(COUNTIF(※技術職員有資格者名簿!C32:T32,133)&gt;=1,1,0)</f>
        <v>0</v>
      </c>
      <c r="CK32" s="47">
        <f>IF(CJ32=1,0,(IF(0=((COUNTIF(※技術職員有資格者名簿!C32:T32,234))),0,1)))</f>
        <v>0</v>
      </c>
      <c r="CL32" s="47">
        <f>IF(CJ32+CK32=1,0,(IF(0=((COUNTIF(※技術職員有資格者名簿!C32:T32,141)+COUNTIF(※技術職員有資格者名簿!C32:T32,142)+COUNTIF(※技術職員有資格者名簿!C32:T32,150)+COUNTIF(※技術職員有資格者名簿!C32:T32,151)+COUNTIF(※技術職員有資格者名簿!C32:T32,196)+COUNTIF(※技術職員有資格者名簿!C32:T32,296)+COUNTIF(※技術職員有資格者名簿!C32:T32,"64-23")+COUNTIF(※技術職員有資格者名簿!C32:T32,"001-23")+COUNTIF(※技術職員有資格者名簿!C32:T32,"002-23"))),0,1)))</f>
        <v>0</v>
      </c>
      <c r="CM32" s="47">
        <v>0</v>
      </c>
      <c r="CN32" s="47">
        <v>0</v>
      </c>
      <c r="CO32" s="47">
        <f>IF(CM32+CN32=1,0,(IF(0=((COUNTIF(※技術職員有資格者名簿!C32:T32,148)+COUNTIF(※技術職員有資格者名簿!C32:T32,198)+COUNTIF(※技術職員有資格者名簿!C32:T32,298)+COUNTIF(※技術職員有資格者名簿!C32:T32,61)+COUNTIF(※技術職員有資格者名簿!C32:T32,"001-24")+COUNTIF(※技術職員有資格者名簿!C32:T32,"002-24"))),0,1)))</f>
        <v>0</v>
      </c>
      <c r="CP32" s="47">
        <f>IF(COUNTIF(※技術職員有資格者名簿!C32:T32,120)&gt;=1,1,0)</f>
        <v>0</v>
      </c>
      <c r="CQ32" s="47">
        <f>IF(CP32=1,0,(IF(0=((COUNTIF(※技術職員有資格者名簿!C32:T32,223) )),0,1)))</f>
        <v>0</v>
      </c>
      <c r="CR32" s="47">
        <f>IF(CP32+CQ32=1,0,(IF(0=((COUNTIF(※技術職員有資格者名簿!C32:T32,195)+COUNTIF(※技術職員有資格者名簿!C32:T32,295)+COUNTIF(※技術職員有資格者名簿!C32:T32,"64-25")+COUNTIF(※技術職員有資格者名簿!C32:T32,"001-25")+COUNTIF(※技術職員有資格者名簿!C32:T32,"002-25"))),0,1)))</f>
        <v>0</v>
      </c>
      <c r="CS32" s="47">
        <f>IF(COUNTIF(※技術職員有資格者名簿!C32:T32,113)&gt;=1,1,0)</f>
        <v>0</v>
      </c>
      <c r="CT32" s="47">
        <f>IF(CS32=1,0,(IF(0=((COUNTIF(※技術職員有資格者名簿!C32:T32,214) )),0,1)))</f>
        <v>0</v>
      </c>
      <c r="CU32" s="47">
        <f>IF(CS32+CT32=1,0,(IF(0=((COUNTIF(※技術職員有資格者名簿!C32:T32,147)+COUNTIF(※技術職員有資格者名簿!C32:T32,148)+COUNTIF(※技術職員有資格者名簿!C32:T32,153)+COUNTIF(※技術職員有資格者名簿!C32:T32,154)+COUNTIF(※技術職員有資格者名簿!C32:T32,"001-26")+COUNTIF(※技術職員有資格者名簿!C32:T32,"002-26"))),0,1)))</f>
        <v>0</v>
      </c>
      <c r="CV32" s="47">
        <v>0</v>
      </c>
      <c r="CW32" s="47">
        <v>0</v>
      </c>
      <c r="CX32" s="47">
        <f>IF(COUNTIF(※技術職員有資格者名簿!C32:T32,168)+COUNTIF(※技術職員有資格者名簿!C32:T32,169)+COUNTIF(※技術職員有資格者名簿!C32:T32,"64-27")+COUNTIF(※技術職員有資格者名簿!C32:T32,"001-27")+COUNTIF(※技術職員有資格者名簿!C32:T32,"002-27")&gt;=1,1,0)</f>
        <v>0</v>
      </c>
      <c r="CY32" s="47">
        <v>0</v>
      </c>
      <c r="CZ32" s="47">
        <v>0</v>
      </c>
      <c r="DA32" s="47">
        <f>IF(COUNTIF(※技術職員有資格者名簿!C32:T32,154)+COUNTIF(※技術職員有資格者名簿!C32:T32,"001-28")+COUNTIF(※技術職員有資格者名簿!C32:T32,"002-28")&gt;=1,1,0)</f>
        <v>0</v>
      </c>
      <c r="DB32" s="47">
        <f>IF(COUNTIF(※技術職員有資格者名簿!C32:T32,113)+COUNTIF(※技術職員有資格者名簿!C32:T32,120)&gt;=1,1,0)</f>
        <v>0</v>
      </c>
      <c r="DC32" s="47">
        <f>IF(DB32=1,0,(IF(0=((COUNTIF(※技術職員有資格者名簿!C32:T32,214)+COUNTIF(※技術職員有資格者名簿!C32:T32,221)+COUNTIF(※技術職員有資格者名簿!C32:T32,222))),0,1)))</f>
        <v>0</v>
      </c>
      <c r="DD32" s="47">
        <f>IF(DB32+DC32=1,0,(IF(0=((COUNTIF(※技術職員有資格者名簿!C32:T32,141)+COUNTIF(※技術職員有資格者名簿!C32:T32,142)+COUNTIF(※技術職員有資格者名簿!C32:T32,157)++COUNTIF(※技術職員有資格者名簿!C32:T32,257)+COUNTIF(※技術職員有資格者名簿!C32:T32,60)+COUNTIF(※技術職員有資格者名簿!C32:T32,"001-29")+COUNTIF(※技術職員有資格者名簿!C32:T32,"002-29"))),0,1)))</f>
        <v>0</v>
      </c>
    </row>
    <row r="33" spans="1:108" ht="48" customHeight="1">
      <c r="A33" s="125">
        <v>23</v>
      </c>
      <c r="B33" s="174"/>
      <c r="C33" s="158"/>
      <c r="D33" s="159" t="str">
        <f>IFERROR(VLOOKUP($C33,建設工事資格区分コード表!$A:$F,4,FALSE)&amp;"","")</f>
        <v/>
      </c>
      <c r="E33" s="160" t="str">
        <f>IFERROR(VLOOKUP($C33,建設工事資格区分コード表!$A:$F,6,FALSE),"")</f>
        <v/>
      </c>
      <c r="F33" s="158"/>
      <c r="G33" s="159" t="str">
        <f>IFERROR(VLOOKUP($F33,建設工事資格区分コード表!$A:$F,4,FALSE)&amp;"","")</f>
        <v/>
      </c>
      <c r="H33" s="160" t="str">
        <f>IFERROR(VLOOKUP($F33,建設工事資格区分コード表!$A:$F,6,FALSE),"")</f>
        <v/>
      </c>
      <c r="I33" s="158"/>
      <c r="J33" s="159" t="str">
        <f>IFERROR(VLOOKUP($I33,建設工事資格区分コード表!$A:$F,4,FALSE)&amp;"","")</f>
        <v/>
      </c>
      <c r="K33" s="160" t="str">
        <f>IFERROR(VLOOKUP($I33,建設工事資格区分コード表!$A:$F,6,FALSE),"")</f>
        <v/>
      </c>
      <c r="L33" s="158"/>
      <c r="M33" s="159" t="str">
        <f>IFERROR(VLOOKUP($L33,建設工事資格区分コード表!$A:$F,4,FALSE)&amp;"","")</f>
        <v/>
      </c>
      <c r="N33" s="160" t="str">
        <f>IFERROR(VLOOKUP($L33,建設工事資格区分コード表!$A:$F,6,FALSE),"")</f>
        <v/>
      </c>
      <c r="O33" s="158"/>
      <c r="P33" s="159" t="str">
        <f>IFERROR(VLOOKUP($O33,建設工事資格区分コード表!$A:$F,4,FALSE)&amp;"","")</f>
        <v/>
      </c>
      <c r="Q33" s="160" t="str">
        <f>IFERROR(VLOOKUP($O33,建設工事資格区分コード表!$A:$F,6,FALSE),"")</f>
        <v/>
      </c>
      <c r="R33" s="158"/>
      <c r="S33" s="159" t="str">
        <f>IFERROR(VLOOKUP($R33,建設工事資格区分コード表!$A:$F,4,FALSE)&amp;"","")</f>
        <v/>
      </c>
      <c r="T33" s="161" t="str">
        <f>IFERROR(VLOOKUP($R33,建設工事資格区分コード表!$A:$F,6,FALSE),"")</f>
        <v/>
      </c>
      <c r="V33" s="47">
        <f>IF(COUNTIF(※技術職員有資格者名簿!C33:T33,111)+COUNTIF(※技術職員有資格者名簿!C33:T33,113)&gt;=1,1,0)</f>
        <v>0</v>
      </c>
      <c r="W33" s="47">
        <f>IF(V33=1,0,(IF(0=((COUNTIF(※技術職員有資格者名簿!$C33:$T33,212)+COUNTIF(※技術職員有資格者名簿!$C33:$T33,214))),0,1)))</f>
        <v>0</v>
      </c>
      <c r="X33" s="73">
        <f>IF(V33+W33=1,0,(IF(0=((COUNTIF(※技術職員有資格者名簿!C33:T33,141)+COUNTIF(※技術職員有資格者名簿!C33:T33,142)+COUNTIF(※技術職員有資格者名簿!C33:T33,143)++COUNTIF(※技術職員有資格者名簿!C33:T33,149)+COUNTIF(※技術職員有資格者名簿!C33:T33,151)+COUNTIF(※技術職員有資格者名簿!C33:T33,"001-1")+COUNTIF(※技術職員有資格者名簿!C33:T33,"002-1"))),0,1)))</f>
        <v>0</v>
      </c>
      <c r="Y33" s="47">
        <f>IF(COUNTIF(※技術職員有資格者名簿!C33:T33,120)+COUNTIF(※技術職員有資格者名簿!C33:T33,137)&gt;=1,1,0)</f>
        <v>0</v>
      </c>
      <c r="Z33" s="47">
        <f>IF(Y33=1,0,(IF(0=((COUNTIF(※技術職員有資格者名簿!$C33:$T33,221)+COUNTIF(※技術職員有資格者名簿!$C33:$T33,238))),0,1)))</f>
        <v>0</v>
      </c>
      <c r="AA33" s="73">
        <f>IF(Y33+Z33=1,0,(IF(0=((COUNTIF(※技術職員有資格者名簿!F33:W33,"001-2")+COUNTIF(※技術職員有資格者名簿!F33:W33,"002-2"))),0,1)))</f>
        <v>0</v>
      </c>
      <c r="AB33" s="47">
        <f>IF(COUNTIF(※技術職員有資格者名簿!C33:T33,120)+COUNTIF(※技術職員有資格者名簿!C33:T33,137)&gt;=1,1,0)</f>
        <v>0</v>
      </c>
      <c r="AC33" s="47">
        <f>IF(AB33=1,0,(IF(0=((COUNTIF(※技術職員有資格者名簿!C33:T33,222)+COUNTIF(※技術職員有資格者名簿!C33:T33,223)+COUNTIF(※技術職員有資格者名簿!C33:T33,238)+COUNTIF(※技術職員有資格者名簿!C33:T33,239) )),0,1)))</f>
        <v>0</v>
      </c>
      <c r="AD33" s="73">
        <f>IF(AB33+AC33=1,0,(IF(0=(COUNTIF(※技術職員有資格者名簿!C33:T33,171)+COUNTIF(※技術職員有資格者名簿!C33:T33,271)+COUNTIF(※技術職員有資格者名簿!C33:T33,164)++COUNTIF(※技術職員有資格者名簿!C33:T33,264)+COUNTIF(※技術職員有資格者名簿!C33:T33,"64-3" )+COUNTIF(※技術職員有資格者名簿!C33:T33,"001-3")+COUNTIF(※技術職員有資格者名簿!C33:T33,"002-3")),0,1)))</f>
        <v>0</v>
      </c>
      <c r="AE33" s="47">
        <f>IF(COUNTIF(※技術職員有資格者名簿!C33:T33,120)&gt;=1,1,0)</f>
        <v>0</v>
      </c>
      <c r="AF33" s="47">
        <f>IF(AE33=1,0,(IF(0=((COUNTIF(※技術職員有資格者名簿!C33:T33,223) )),0,1)))</f>
        <v>0</v>
      </c>
      <c r="AG33" s="73">
        <f>IF(AE33+AF33=1,0,(IF(0=((COUNTIF(※技術職員有資格者名簿!C33:T33,172)+COUNTIF(※技術職員有資格者名簿!C33:T33,272)+COUNTIF(※技術職員有資格者名簿!C33:T33,"64-4")+COUNTIF(※技術職員有資格者名簿!C33:T33,"001-4")+COUNTIF(※技術職員有資格者名簿!C33:T33,"002-4"))),0,1)))</f>
        <v>0</v>
      </c>
      <c r="AH33" s="47">
        <f>IF(COUNTIF(※技術職員有資格者名簿!C33:T33,111)+COUNTIF(※技術職員有資格者名簿!C33:T33,113)+COUNTIF(※技術職員有資格者名簿!C33:T33,120)&gt;=1,1,0)</f>
        <v>0</v>
      </c>
      <c r="AI33" s="47">
        <f>IF(AH33=1,0,(IF(0=((COUNTIF(※技術職員有資格者名簿!C33:T33,212)+COUNTIF(※技術職員有資格者名簿!C33:T33,214)+COUNTIF(※技術職員有資格者名簿!C33:T33,216)+COUNTIF(※技術職員有資格者名簿!C33:T33,222))),0,1)))</f>
        <v>0</v>
      </c>
      <c r="AJ33" s="47">
        <f>IF(AH33+AI33=1,0,(IF(0=((COUNTIF(※技術職員有資格者名簿!C33:T33,141)+COUNTIF(※技術職員有資格者名簿!C33:T33,142)+COUNTIF(※技術職員有資格者名簿!C33:T33,143)+COUNTIF(※技術職員有資格者名簿!C33:T33,149)+COUNTIF(※技術職員有資格者名簿!C33:T33,151)+COUNTIF(※技術職員有資格者名簿!C33:T33,164)+COUNTIF(※技術職員有資格者名簿!C33:T33,264)+COUNTIF(※技術職員有資格者名簿!C33:T33,157)+COUNTIF(※技術職員有資格者名簿!C33:T33,257)+COUNTIF(※技術職員有資格者名簿!C33:T33,173)+COUNTIF(※技術職員有資格者名簿!C33:T33,273)+COUNTIF(※技術職員有資格者名簿!C33:T33,166)+COUNTIF(※技術職員有資格者名簿!C33:T33,266)+COUNTIF(※技術職員有資格者名簿!C33:T33,61)+COUNTIF(※技術職員有資格者名簿!C33:T33,40)+COUNTIF(※技術職員有資格者名簿!C33:T33,"64-5")+COUNTIF(※技術職員有資格者名簿!C33:T33,"001-5")+COUNTIF(※技術職員有資格者名簿!C33:T33,"002-5") )),0,1)))</f>
        <v>0</v>
      </c>
      <c r="AK33" s="47">
        <f>IF(COUNTIF(※技術職員有資格者名簿!C33:T33,113)+COUNTIF(※技術職員有資格者名簿!C33:T33,120)&gt;=1,1,0)</f>
        <v>0</v>
      </c>
      <c r="AL33" s="47">
        <f>IF(AK33=1,0,(IF(0=((COUNTIF(※技術職員有資格者名簿!C33:T33,214)+COUNTIF(※技術職員有資格者名簿!C33:T33,223))),0,1)))</f>
        <v>0</v>
      </c>
      <c r="AM33" s="47">
        <f>IF(AK33+AL33=1,0,(IF(0=((COUNTIF(※技術職員有資格者名簿!C33:T33,179)+COUNTIF(※技術職員有資格者名簿!C33:T33,279)+COUNTIF(※技術職員有資格者名簿!C33:T33,180)++COUNTIF(※技術職員有資格者名簿!C33:T33,280)+COUNTIF(※技術職員有資格者名簿!C33:T33,"64-6")+COUNTIF(※技術職員有資格者名簿!C33:T33,"001-6")+COUNTIF(※技術職員有資格者名簿!C33:T33,"002-6"))),0,1)))</f>
        <v>0</v>
      </c>
      <c r="AN33" s="47">
        <f>IF(COUNTIF(※技術職員有資格者名簿!C33:T33,120)+COUNTIF(※技術職員有資格者名簿!C33:T33,137)&gt;=1,1,0)</f>
        <v>0</v>
      </c>
      <c r="AO33" s="47">
        <f>IF(AN33=1,0,(IF(0=((COUNTIF(※技術職員有資格者名簿!C33:T33,223)+COUNTIF(※技術職員有資格者名簿!C33:T33,238) )),0,1)))</f>
        <v>0</v>
      </c>
      <c r="AP33" s="47">
        <f>IF(AN33+AO33=1,0,(IF(0=((COUNTIF(※技術職員有資格者名簿!C33:T33,170)+COUNTIF(※技術職員有資格者名簿!C33:T33,270)+COUNTIF(※技術職員有資格者名簿!C33:T33,184)++COUNTIF(※技術職員有資格者名簿!C33:T33,284)+COUNTIF(※技術職員有資格者名簿!C33:T33,186)+COUNTIF(※技術職員有資格者名簿!C33:T33,286)+COUNTIF(※技術職員有資格者名簿!C33:T33,"64-7")+COUNTIF(※技術職員有資格者名簿!C33:T33,"001-7")+COUNTIF(※技術職員有資格者名簿!C33:T33,"002-7"))),0,1)))</f>
        <v>0</v>
      </c>
      <c r="AQ33" s="47">
        <f>IF(COUNTIF(※技術職員有資格者名簿!C33:T33,127)&gt;=1,1,0)</f>
        <v>0</v>
      </c>
      <c r="AR33" s="47">
        <f>IF(AQ33=1,0,(IF(0=((COUNTIF(※技術職員有資格者名簿!C33:T33,228)+COUNTIF(※技術職員有資格者名簿!C33:T33,155) )),0,1)))</f>
        <v>0</v>
      </c>
      <c r="AS33" s="47">
        <f>IF(AQ33+AR33=1,0,(IF(0=((COUNTIF(※技術職員有資格者名簿!C33:T33,141)+COUNTIF(※技術職員有資格者名簿!C33:T33,142)+COUNTIF(※技術職員有資格者名簿!C33:T33,144)++COUNTIF(※技術職員有資格者名簿!C33:T33,256)+COUNTIF(※技術職員有資格者名簿!C33:T33,258)+COUNTIF(※技術職員有資格者名簿!C33:T33,62)+COUNTIF(※技術職員有資格者名簿!C33:T33,63)+COUNTIF(※技術職員有資格者名簿!C33:T33,"64-8")+COUNTIF(※技術職員有資格者名簿!C33:T33,"001-8")+COUNTIF(※技術職員有資格者名簿!C33:T33,"002-8"))),0,1)))</f>
        <v>0</v>
      </c>
      <c r="AT33" s="47">
        <f>IF(COUNTIF(※技術職員有資格者名簿!C33:T33,129)&gt;=1,1,0)</f>
        <v>0</v>
      </c>
      <c r="AU33" s="47">
        <f>IF(AT33=1,0,(IF(0=((COUNTIF(※技術職員有資格者名簿!C33:T33,230) )),0,1)))</f>
        <v>0</v>
      </c>
      <c r="AV33" s="47">
        <f>IF(AT33+AU33=1,0,(IF(0=((COUNTIF(※技術職員有資格者名簿!C33:T33,146)+COUNTIF(※技術職員有資格者名簿!C33:T33,147)+COUNTIF(※技術職員有資格者名簿!C33:T33,148)+COUNTIF(※技術職員有資格者名簿!C33:T33,152)+COUNTIF(※技術職員有資格者名簿!C33:T33,153)+COUNTIF(※技術職員有資格者名簿!C33:T33,154)+COUNTIF(※技術職員有資格者名簿!C33:T33,265)+COUNTIF(※技術職員有資格者名簿!C33:T33,174)+COUNTIF(※技術職員有資格者名簿!C33:T33,274)+COUNTIF(※技術職員有資格者名簿!C33:T33,175)+COUNTIF(※技術職員有資格者名簿!C33:T33,275)+COUNTIF(※技術職員有資格者名簿!C33:T33,176)+COUNTIF(※技術職員有資格者名簿!C33:T33,276)+COUNTIF(※技術職員有資格者名簿!C33:T33,170)+COUNTIF(※技術職員有資格者名簿!C33:T33,270)+COUNTIF(※技術職員有資格者名簿!C33:T33,62)+COUNTIF(※技術職員有資格者名簿!C33:T33,63)+COUNTIF(※技術職員有資格者名簿!C33:T33,"64-9")+COUNTIF(※技術職員有資格者名簿!C33:T33,"001-9")+COUNTIF(※技術職員有資格者名簿!C33:T33,"002-9"))),0,1)))</f>
        <v>0</v>
      </c>
      <c r="AW33" s="47">
        <f>IF(COUNTIF(※技術職員有資格者名簿!C33:T33,120)+COUNTIF(※技術職員有資格者名簿!C33:T33,137)&gt;=1,1,0)</f>
        <v>0</v>
      </c>
      <c r="AX33" s="47">
        <f>IF(AW33=1,0,(IF(0=((COUNTIF(※技術職員有資格者名簿!C33:T33,222)+COUNTIF(※技術職員有資格者名簿!C33:T33,223)+COUNTIF(※技術職員有資格者名簿!C33:T33,238))),0,1)))</f>
        <v>0</v>
      </c>
      <c r="AY33" s="47">
        <f>IF(AW33+AX33=1,0,(IF(0=((COUNTIF(※技術職員有資格者名簿!C33:T33,177)+COUNTIF(※技術職員有資格者名簿!C33:T33,277)+COUNTIF(※技術職員有資格者名簿!C33:T33,178)++COUNTIF(※技術職員有資格者名簿!C33:T33,278)+COUNTIF(※技術職員有資格者名簿!C33:T33,179)+COUNTIF(※技術職員有資格者名簿!C33:T33,279)+COUNTIF(※技術職員有資格者名簿!C33:T33,"64-10")+COUNTIF(※技術職員有資格者名簿!C33:T33,"001-10")+COUNTIF(※技術職員有資格者名簿!C33:T33,"002-10"))),0,1)))</f>
        <v>0</v>
      </c>
      <c r="AZ33" s="47">
        <f>IF(COUNTIF(※技術職員有資格者名簿!C33:T33,113)+COUNTIF(※技術職員有資格者名簿!C33:T33,120)+COUNTIF(※技術職員有資格者名簿!C33:T33,137)&gt;=1,1,0)</f>
        <v>0</v>
      </c>
      <c r="BA33" s="47">
        <f>IF(AZ33=1,0,(IF(0=((COUNTIF(※技術職員有資格者名簿!C33:T33,214)+COUNTIF(※技術職員有資格者名簿!C33:T33,222))),0,1)))</f>
        <v>0</v>
      </c>
      <c r="BB33" s="47">
        <f>IF(AZ33+BA33=1,0,(IF(0=((COUNTIF(※技術職員有資格者名簿!C33:T33,142)+COUNTIF(※技術職員有資格者名簿!C33:T33,181)+COUNTIF(※技術職員有資格者名簿!C33:T33,281)++COUNTIF(※技術職員有資格者名簿!C33:T33,"64-11")+COUNTIF(※技術職員有資格者名簿!C33:T33,"001-11")+COUNTIF(※技術職員有資格者名簿!C33:T33,"002-11"))),0,1)))</f>
        <v>0</v>
      </c>
      <c r="BC33" s="47">
        <f>IF(COUNTIF(※技術職員有資格者名簿!C33:T33,120)&gt;=1,1,0)</f>
        <v>0</v>
      </c>
      <c r="BD33" s="47">
        <f>IF(BC33=1,0,(IF(0=((COUNTIF(※技術職員有資格者名簿!C33:T33,222))),0,1)))</f>
        <v>0</v>
      </c>
      <c r="BE33" s="47">
        <f>IF(BC33+BD33=1,0,(IF(0=((COUNTIF(※技術職員有資格者名簿!C33:T33,182)+COUNTIF(※技術職員有資格者名簿!C33:T33,282)++COUNTIF(※技術職員有資格者名簿!C33:T33,"64-12")+COUNTIF(※技術職員有資格者名簿!C33:T33,"001-12")+COUNTIF(※技術職員有資格者名簿!C33:T33,"002-12"))),0,1)))</f>
        <v>0</v>
      </c>
      <c r="BF33" s="47">
        <f>IF(COUNTIF(※技術職員有資格者名簿!C33:T33,111)+COUNTIF(※技術職員有資格者名簿!C33:T33,113)&gt;=1,1,0)</f>
        <v>0</v>
      </c>
      <c r="BG33" s="47">
        <f>IF(BF33=1,0,(IF(0=((COUNTIF(※技術職員有資格者名簿!C33:T33,212)+COUNTIF(※技術職員有資格者名簿!C33:T33,214))),0,1)))</f>
        <v>0</v>
      </c>
      <c r="BH33" s="47">
        <f>IF(BF33+BG33=1,0,(IF(0=((COUNTIF(※技術職員有資格者名簿!C33:T33,141)+COUNTIF(※技術職員有資格者名簿!C33:T33,142)++COUNTIF(※技術職員有資格者名簿!C33:T33,"64-13")+COUNTIF(※技術職員有資格者名簿!C33:T33,"001-13")+COUNTIF(※技術職員有資格者名簿!C33:T33,"002-13"))),0,1)))</f>
        <v>0</v>
      </c>
      <c r="BI33" s="47">
        <f>IF(COUNTIF(※技術職員有資格者名簿!C33:T33,113)&gt;=1,1,0)</f>
        <v>0</v>
      </c>
      <c r="BJ33" s="47">
        <f>IF(BI33=1,0,(IF(0=((COUNTIF(※技術職員有資格者名簿!C33:T33,214))),0,1)))</f>
        <v>0</v>
      </c>
      <c r="BK33" s="47">
        <f>IF(BI33+BJ33=1,0,(IF(0=((COUNTIF(※技術職員有資格者名簿!C33:T33,141)+COUNTIF(※技術職員有資格者名簿!C33:T33,142)+COUNTIF(※技術職員有資格者名簿!C33:T33,149)+COUNTIF(※技術職員有資格者名簿!C33:T33,"64-14")+COUNTIF(※技術職員有資格者名簿!C33:T33,"001-14")+COUNTIF(※技術職員有資格者名簿!C33:T33,"002-14"))),0,1)))</f>
        <v>0</v>
      </c>
      <c r="BL33" s="47">
        <f>IF(COUNTIF(※技術職員有資格者名簿!C33:T33,120)&gt;=1,1,0)</f>
        <v>0</v>
      </c>
      <c r="BM33" s="47">
        <f>IF(BL33=1,0,(IF(0=((COUNTIF(※技術職員有資格者名簿!C33:T33,223) )),0,1)))</f>
        <v>0</v>
      </c>
      <c r="BN33" s="47">
        <f>IF(BL33+BM33=1,0,(IF(0=((COUNTIF(※技術職員有資格者名簿!C33:T33,170)+COUNTIF(※技術職員有資格者名簿!C33:T33,270)+COUNTIF(※技術職員有資格者名簿!C33:T33,183)+COUNTIF(※技術職員有資格者名簿!C33:T33,283)+COUNTIF(※技術職員有資格者名簿!C33:T33,184)+COUNTIF(※技術職員有資格者名簿!C33:T33,284)+COUNTIF(※技術職員有資格者名簿!C33:T33,185)+COUNTIF(※技術職員有資格者名簿!C33:T33,285)+COUNTIF(※技術職員有資格者名簿!C33:T33,"64-15")+COUNTIF(※技術職員有資格者名簿!C33:T33,"001-15")+COUNTIF(※技術職員有資格者名簿!C33:T33,"002-15"))),0,1)))</f>
        <v>0</v>
      </c>
      <c r="BO33" s="47">
        <f>IF(COUNTIF(※技術職員有資格者名簿!C33:T33,120)&gt;=1,1,0)</f>
        <v>0</v>
      </c>
      <c r="BP33" s="47">
        <f>IF(BO33=1,0,(IF(0=((COUNTIF(※技術職員有資格者名簿!C33:T33,223) )),0,1)))</f>
        <v>0</v>
      </c>
      <c r="BQ33" s="47">
        <f>IF(BO33+BP33=1,0,(IF(0=((COUNTIF(※技術職員有資格者名簿!C33:T33,187)+COUNTIF(※技術職員有資格者名簿!C33:T33,287)++COUNTIF(※技術職員有資格者名簿!C33:T33,"64-16")+COUNTIF(※技術職員有資格者名簿!C33:T33,"001-16")+COUNTIF(※技術職員有資格者名簿!C33:T33,"002-16"))),0,1)))</f>
        <v>0</v>
      </c>
      <c r="BR33" s="47">
        <f>IF(COUNTIF(※技術職員有資格者名簿!C33:T33,113)+COUNTIF(※技術職員有資格者名簿!C33:T33,120)&gt;=1,1,0)</f>
        <v>0</v>
      </c>
      <c r="BS33" s="47">
        <f>IF(BR33=1,0,(IF(0=((COUNTIF(※技術職員有資格者名簿!C33:T33,215)+COUNTIF(※技術職員有資格者名簿!C33:T33,223))),0,1)))</f>
        <v>0</v>
      </c>
      <c r="BT33" s="47">
        <f>IF(BR33+BS33=1,0,(IF(0=((COUNTIF(※技術職員有資格者名簿!C33:T33,188)+COUNTIF(※技術職員有資格者名簿!C33:T33,288)+COUNTIF(※技術職員有資格者名簿!C33:T33,189)++COUNTIF(※技術職員有資格者名簿!C33:T33,289)+COUNTIF(※技術職員有資格者名簿!C33:T33,190)+COUNTIF(※技術職員有資格者名簿!C33:T33,290)+COUNTIF(※技術職員有資格者名簿!C33:T33,191)+COUNTIF(※技術職員有資格者名簿!C33:T33,291)+COUNTIF(※技術職員有資格者名簿!C33:T33,167)+COUNTIF(※技術職員有資格者名簿!C33:T33,"64-17")+COUNTIF(※技術職員有資格者名簿!C33:T33,"001-17")+COUNTIF(※技術職員有資格者名簿!C33:T33,"002-17"))),0,1)))</f>
        <v>0</v>
      </c>
      <c r="BU33" s="47">
        <f>IF(COUNTIF(※技術職員有資格者名簿!C33:T33,120)&gt;=1,1,0)</f>
        <v>0</v>
      </c>
      <c r="BV33" s="47">
        <f>IF(BU33=1,0,(IF(0=((COUNTIF(※技術職員有資格者名簿!C33:T33,223) )),0,1)))</f>
        <v>0</v>
      </c>
      <c r="BW33" s="47">
        <f>IF(BU33+BV33=1,0,(IF(0=((COUNTIF(※技術職員有資格者名簿!C33:T33,197)+COUNTIF(※技術職員有資格者名簿!C33:T33,297)++COUNTIF(※技術職員有資格者名簿!C33:T33,"64-18")+COUNTIF(※技術職員有資格者名簿!C33:T33,"001-18")+COUNTIF(※技術職員有資格者名簿!C33:T33,"002-18"))),0,1)))</f>
        <v>0</v>
      </c>
      <c r="BX33" s="47">
        <f>IF(COUNTIF(※技術職員有資格者名簿!C33:T33,120)+COUNTIF(※技術職員有資格者名簿!C33:T33,137)&gt;=1,1,0)</f>
        <v>0</v>
      </c>
      <c r="BY33" s="47">
        <f>IF(BX33=1,0,(IF(0=((COUNTIF(※技術職員有資格者名簿!C33:T33,223)+COUNTIF(※技術職員有資格者名簿!C33:T33,238) )),0,1)))</f>
        <v>0</v>
      </c>
      <c r="BZ33" s="47">
        <f>IF(BX33+BY33=1,0,(IF(0=((COUNTIF(※技術職員有資格者名簿!C33:T33,192)+COUNTIF(※技術職員有資格者名簿!C33:T33,292)+COUNTIF(※技術職員有資格者名簿!C33:T33,193)++COUNTIF(※技術職員有資格者名簿!C33:T33,293)+COUNTIF(※技術職員有資格者名簿!C33:T33,"64-19")+COUNTIF(※技術職員有資格者名簿!C33:T33,"001-19")+COUNTIF(※技術職員有資格者名簿!C33:T33,"002-19"))),0,1)))</f>
        <v>0</v>
      </c>
      <c r="CA33" s="47">
        <v>0</v>
      </c>
      <c r="CB33" s="47">
        <v>0</v>
      </c>
      <c r="CC33" s="47">
        <f>IF(CA33+CB33=1,0,(IF(0=((COUNTIF(※技術職員有資格者名簿!C33:T33,145)+COUNTIF(※技術職員有資格者名簿!C33:T33,146)+COUNTIF(※技術職員有資格者名簿!C33:T33,"001-20")+COUNTIF(※技術職員有資格者名簿!C33:T33,"002-20"))),0,1)))</f>
        <v>0</v>
      </c>
      <c r="CD33" s="47">
        <f>IF(COUNTIF(※技術職員有資格者名簿!C33:T33,120)&gt;=1,1,0)</f>
        <v>0</v>
      </c>
      <c r="CE33" s="47">
        <f>IF(CD33=1,0,(IF(0=((COUNTIF(※技術職員有資格者名簿!C33:T33,223) )),0,1)))</f>
        <v>0</v>
      </c>
      <c r="CF33" s="47">
        <f>IF(CD33+CE33=1,0,(IF(0=((COUNTIF(※技術職員有資格者名簿!C33:T33,194)+COUNTIF(※技術職員有資格者名簿!C33:T33,294)+COUNTIF(※技術職員有資格者名簿!C33:T33,"64-21")+COUNTIF(※技術職員有資格者名簿!C33:T33,"001-21")+COUNTIF(※技術職員有資格者名簿!C33:T33,"002-21"))),0,1)))</f>
        <v>0</v>
      </c>
      <c r="CG33" s="47">
        <f>IF(COUNTIF(※技術職員有資格者名簿!C33:T33,131)&gt;=1,1,0)</f>
        <v>0</v>
      </c>
      <c r="CH33" s="47">
        <f>IF(CG33=1,0,(IF(0=((COUNTIF(※技術職員有資格者名簿!C33:T33,232) )),0,1)))</f>
        <v>0</v>
      </c>
      <c r="CI33" s="47">
        <f>IF(CG33+CH33=1,0,(IF(0=((COUNTIF(※技術職員有資格者名簿!C33:T33,144)+COUNTIF(※技術職員有資格者名簿!C33:T33,259)+COUNTIF(※技術職員有資格者名簿!C33:T33,260)+COUNTIF(※技術職員有資格者名簿!C33:T33,261)+COUNTIF(※技術職員有資格者名簿!C33:T33,"64-22")+COUNTIF(※技術職員有資格者名簿!C33:T33,"001-22")+COUNTIF(※技術職員有資格者名簿!C33:T33,"002-22"))),0,1)))</f>
        <v>0</v>
      </c>
      <c r="CJ33" s="47">
        <f>IF(COUNTIF(※技術職員有資格者名簿!C33:T33,133)&gt;=1,1,0)</f>
        <v>0</v>
      </c>
      <c r="CK33" s="47">
        <f>IF(CJ33=1,0,(IF(0=((COUNTIF(※技術職員有資格者名簿!C33:T33,234))),0,1)))</f>
        <v>0</v>
      </c>
      <c r="CL33" s="47">
        <f>IF(CJ33+CK33=1,0,(IF(0=((COUNTIF(※技術職員有資格者名簿!C33:T33,141)+COUNTIF(※技術職員有資格者名簿!C33:T33,142)+COUNTIF(※技術職員有資格者名簿!C33:T33,150)+COUNTIF(※技術職員有資格者名簿!C33:T33,151)+COUNTIF(※技術職員有資格者名簿!C33:T33,196)+COUNTIF(※技術職員有資格者名簿!C33:T33,296)+COUNTIF(※技術職員有資格者名簿!C33:T33,"64-23")+COUNTIF(※技術職員有資格者名簿!C33:T33,"001-23")+COUNTIF(※技術職員有資格者名簿!C33:T33,"002-23"))),0,1)))</f>
        <v>0</v>
      </c>
      <c r="CM33" s="47">
        <v>0</v>
      </c>
      <c r="CN33" s="47">
        <v>0</v>
      </c>
      <c r="CO33" s="47">
        <f>IF(CM33+CN33=1,0,(IF(0=((COUNTIF(※技術職員有資格者名簿!C33:T33,148)+COUNTIF(※技術職員有資格者名簿!C33:T33,198)+COUNTIF(※技術職員有資格者名簿!C33:T33,298)+COUNTIF(※技術職員有資格者名簿!C33:T33,61)+COUNTIF(※技術職員有資格者名簿!C33:T33,"001-24")+COUNTIF(※技術職員有資格者名簿!C33:T33,"002-24"))),0,1)))</f>
        <v>0</v>
      </c>
      <c r="CP33" s="47">
        <f>IF(COUNTIF(※技術職員有資格者名簿!C33:T33,120)&gt;=1,1,0)</f>
        <v>0</v>
      </c>
      <c r="CQ33" s="47">
        <f>IF(CP33=1,0,(IF(0=((COUNTIF(※技術職員有資格者名簿!C33:T33,223) )),0,1)))</f>
        <v>0</v>
      </c>
      <c r="CR33" s="47">
        <f>IF(CP33+CQ33=1,0,(IF(0=((COUNTIF(※技術職員有資格者名簿!C33:T33,195)+COUNTIF(※技術職員有資格者名簿!C33:T33,295)+COUNTIF(※技術職員有資格者名簿!C33:T33,"64-25")+COUNTIF(※技術職員有資格者名簿!C33:T33,"001-25")+COUNTIF(※技術職員有資格者名簿!C33:T33,"002-25"))),0,1)))</f>
        <v>0</v>
      </c>
      <c r="CS33" s="47">
        <f>IF(COUNTIF(※技術職員有資格者名簿!C33:T33,113)&gt;=1,1,0)</f>
        <v>0</v>
      </c>
      <c r="CT33" s="47">
        <f>IF(CS33=1,0,(IF(0=((COUNTIF(※技術職員有資格者名簿!C33:T33,214) )),0,1)))</f>
        <v>0</v>
      </c>
      <c r="CU33" s="47">
        <f>IF(CS33+CT33=1,0,(IF(0=((COUNTIF(※技術職員有資格者名簿!C33:T33,147)+COUNTIF(※技術職員有資格者名簿!C33:T33,148)+COUNTIF(※技術職員有資格者名簿!C33:T33,153)+COUNTIF(※技術職員有資格者名簿!C33:T33,154)+COUNTIF(※技術職員有資格者名簿!C33:T33,"001-26")+COUNTIF(※技術職員有資格者名簿!C33:T33,"002-26"))),0,1)))</f>
        <v>0</v>
      </c>
      <c r="CV33" s="47">
        <v>0</v>
      </c>
      <c r="CW33" s="47">
        <v>0</v>
      </c>
      <c r="CX33" s="47">
        <f>IF(COUNTIF(※技術職員有資格者名簿!C33:T33,168)+COUNTIF(※技術職員有資格者名簿!C33:T33,169)+COUNTIF(※技術職員有資格者名簿!C33:T33,"64-27")+COUNTIF(※技術職員有資格者名簿!C33:T33,"001-27")+COUNTIF(※技術職員有資格者名簿!C33:T33,"002-27")&gt;=1,1,0)</f>
        <v>0</v>
      </c>
      <c r="CY33" s="47">
        <v>0</v>
      </c>
      <c r="CZ33" s="47">
        <v>0</v>
      </c>
      <c r="DA33" s="47">
        <f>IF(COUNTIF(※技術職員有資格者名簿!C33:T33,154)+COUNTIF(※技術職員有資格者名簿!C33:T33,"001-28")+COUNTIF(※技術職員有資格者名簿!C33:T33,"002-28")&gt;=1,1,0)</f>
        <v>0</v>
      </c>
      <c r="DB33" s="47">
        <f>IF(COUNTIF(※技術職員有資格者名簿!C33:T33,113)+COUNTIF(※技術職員有資格者名簿!C33:T33,120)&gt;=1,1,0)</f>
        <v>0</v>
      </c>
      <c r="DC33" s="47">
        <f>IF(DB33=1,0,(IF(0=((COUNTIF(※技術職員有資格者名簿!C33:T33,214)+COUNTIF(※技術職員有資格者名簿!C33:T33,221)+COUNTIF(※技術職員有資格者名簿!C33:T33,222))),0,1)))</f>
        <v>0</v>
      </c>
      <c r="DD33" s="47">
        <f>IF(DB33+DC33=1,0,(IF(0=((COUNTIF(※技術職員有資格者名簿!C33:T33,141)+COUNTIF(※技術職員有資格者名簿!C33:T33,142)+COUNTIF(※技術職員有資格者名簿!C33:T33,157)++COUNTIF(※技術職員有資格者名簿!C33:T33,257)+COUNTIF(※技術職員有資格者名簿!C33:T33,60)+COUNTIF(※技術職員有資格者名簿!C33:T33,"001-29")+COUNTIF(※技術職員有資格者名簿!C33:T33,"002-29"))),0,1)))</f>
        <v>0</v>
      </c>
    </row>
    <row r="34" spans="1:108" ht="48" customHeight="1">
      <c r="A34" s="126">
        <v>24</v>
      </c>
      <c r="B34" s="174"/>
      <c r="C34" s="158"/>
      <c r="D34" s="159" t="str">
        <f>IFERROR(VLOOKUP($C34,建設工事資格区分コード表!$A:$F,4,FALSE)&amp;"","")</f>
        <v/>
      </c>
      <c r="E34" s="160" t="str">
        <f>IFERROR(VLOOKUP($C34,建設工事資格区分コード表!$A:$F,6,FALSE),"")</f>
        <v/>
      </c>
      <c r="F34" s="158"/>
      <c r="G34" s="159" t="str">
        <f>IFERROR(VLOOKUP($F34,建設工事資格区分コード表!$A:$F,4,FALSE)&amp;"","")</f>
        <v/>
      </c>
      <c r="H34" s="160" t="str">
        <f>IFERROR(VLOOKUP($F34,建設工事資格区分コード表!$A:$F,6,FALSE),"")</f>
        <v/>
      </c>
      <c r="I34" s="158"/>
      <c r="J34" s="159" t="str">
        <f>IFERROR(VLOOKUP($I34,建設工事資格区分コード表!$A:$F,4,FALSE)&amp;"","")</f>
        <v/>
      </c>
      <c r="K34" s="160" t="str">
        <f>IFERROR(VLOOKUP($I34,建設工事資格区分コード表!$A:$F,6,FALSE),"")</f>
        <v/>
      </c>
      <c r="L34" s="158"/>
      <c r="M34" s="159" t="str">
        <f>IFERROR(VLOOKUP($L34,建設工事資格区分コード表!$A:$F,4,FALSE)&amp;"","")</f>
        <v/>
      </c>
      <c r="N34" s="160" t="str">
        <f>IFERROR(VLOOKUP($L34,建設工事資格区分コード表!$A:$F,6,FALSE),"")</f>
        <v/>
      </c>
      <c r="O34" s="158"/>
      <c r="P34" s="159" t="str">
        <f>IFERROR(VLOOKUP($O34,建設工事資格区分コード表!$A:$F,4,FALSE)&amp;"","")</f>
        <v/>
      </c>
      <c r="Q34" s="160" t="str">
        <f>IFERROR(VLOOKUP($O34,建設工事資格区分コード表!$A:$F,6,FALSE),"")</f>
        <v/>
      </c>
      <c r="R34" s="158"/>
      <c r="S34" s="159" t="str">
        <f>IFERROR(VLOOKUP($R34,建設工事資格区分コード表!$A:$F,4,FALSE)&amp;"","")</f>
        <v/>
      </c>
      <c r="T34" s="161" t="str">
        <f>IFERROR(VLOOKUP($R34,建設工事資格区分コード表!$A:$F,6,FALSE),"")</f>
        <v/>
      </c>
      <c r="V34" s="47">
        <f>IF(COUNTIF(※技術職員有資格者名簿!C34:T34,111)+COUNTIF(※技術職員有資格者名簿!C34:T34,113)&gt;=1,1,0)</f>
        <v>0</v>
      </c>
      <c r="W34" s="47">
        <f>IF(V34=1,0,(IF(0=((COUNTIF(※技術職員有資格者名簿!$C34:$T34,212)+COUNTIF(※技術職員有資格者名簿!$C34:$T34,214))),0,1)))</f>
        <v>0</v>
      </c>
      <c r="X34" s="73">
        <f>IF(V34+W34=1,0,(IF(0=((COUNTIF(※技術職員有資格者名簿!C34:T34,141)+COUNTIF(※技術職員有資格者名簿!C34:T34,142)+COUNTIF(※技術職員有資格者名簿!C34:T34,143)++COUNTIF(※技術職員有資格者名簿!C34:T34,149)+COUNTIF(※技術職員有資格者名簿!C34:T34,151)+COUNTIF(※技術職員有資格者名簿!C34:T34,"001-1")+COUNTIF(※技術職員有資格者名簿!C34:T34,"002-1"))),0,1)))</f>
        <v>0</v>
      </c>
      <c r="Y34" s="47">
        <f>IF(COUNTIF(※技術職員有資格者名簿!C34:T34,120)+COUNTIF(※技術職員有資格者名簿!C34:T34,137)&gt;=1,1,0)</f>
        <v>0</v>
      </c>
      <c r="Z34" s="47">
        <f>IF(Y34=1,0,(IF(0=((COUNTIF(※技術職員有資格者名簿!$C34:$T34,221)+COUNTIF(※技術職員有資格者名簿!$C34:$T34,238))),0,1)))</f>
        <v>0</v>
      </c>
      <c r="AA34" s="73">
        <f>IF(Y34+Z34=1,0,(IF(0=((COUNTIF(※技術職員有資格者名簿!F34:W34,"001-2")+COUNTIF(※技術職員有資格者名簿!F34:W34,"002-2"))),0,1)))</f>
        <v>0</v>
      </c>
      <c r="AB34" s="47">
        <f>IF(COUNTIF(※技術職員有資格者名簿!C34:T34,120)+COUNTIF(※技術職員有資格者名簿!C34:T34,137)&gt;=1,1,0)</f>
        <v>0</v>
      </c>
      <c r="AC34" s="47">
        <f>IF(AB34=1,0,(IF(0=((COUNTIF(※技術職員有資格者名簿!C34:T34,222)+COUNTIF(※技術職員有資格者名簿!C34:T34,223)+COUNTIF(※技術職員有資格者名簿!C34:T34,238)+COUNTIF(※技術職員有資格者名簿!C34:T34,239) )),0,1)))</f>
        <v>0</v>
      </c>
      <c r="AD34" s="73">
        <f>IF(AB34+AC34=1,0,(IF(0=(COUNTIF(※技術職員有資格者名簿!C34:T34,171)+COUNTIF(※技術職員有資格者名簿!C34:T34,271)+COUNTIF(※技術職員有資格者名簿!C34:T34,164)++COUNTIF(※技術職員有資格者名簿!C34:T34,264)+COUNTIF(※技術職員有資格者名簿!C34:T34,"64-3" )+COUNTIF(※技術職員有資格者名簿!C34:T34,"001-3")+COUNTIF(※技術職員有資格者名簿!C34:T34,"002-3")),0,1)))</f>
        <v>0</v>
      </c>
      <c r="AE34" s="47">
        <f>IF(COUNTIF(※技術職員有資格者名簿!C34:T34,120)&gt;=1,1,0)</f>
        <v>0</v>
      </c>
      <c r="AF34" s="47">
        <f>IF(AE34=1,0,(IF(0=((COUNTIF(※技術職員有資格者名簿!C34:T34,223) )),0,1)))</f>
        <v>0</v>
      </c>
      <c r="AG34" s="73">
        <f>IF(AE34+AF34=1,0,(IF(0=((COUNTIF(※技術職員有資格者名簿!C34:T34,172)+COUNTIF(※技術職員有資格者名簿!C34:T34,272)+COUNTIF(※技術職員有資格者名簿!C34:T34,"64-4")+COUNTIF(※技術職員有資格者名簿!C34:T34,"001-4")+COUNTIF(※技術職員有資格者名簿!C34:T34,"002-4"))),0,1)))</f>
        <v>0</v>
      </c>
      <c r="AH34" s="47">
        <f>IF(COUNTIF(※技術職員有資格者名簿!C34:T34,111)+COUNTIF(※技術職員有資格者名簿!C34:T34,113)+COUNTIF(※技術職員有資格者名簿!C34:T34,120)&gt;=1,1,0)</f>
        <v>0</v>
      </c>
      <c r="AI34" s="47">
        <f>IF(AH34=1,0,(IF(0=((COUNTIF(※技術職員有資格者名簿!C34:T34,212)+COUNTIF(※技術職員有資格者名簿!C34:T34,214)+COUNTIF(※技術職員有資格者名簿!C34:T34,216)+COUNTIF(※技術職員有資格者名簿!C34:T34,222))),0,1)))</f>
        <v>0</v>
      </c>
      <c r="AJ34" s="47">
        <f>IF(AH34+AI34=1,0,(IF(0=((COUNTIF(※技術職員有資格者名簿!C34:T34,141)+COUNTIF(※技術職員有資格者名簿!C34:T34,142)+COUNTIF(※技術職員有資格者名簿!C34:T34,143)+COUNTIF(※技術職員有資格者名簿!C34:T34,149)+COUNTIF(※技術職員有資格者名簿!C34:T34,151)+COUNTIF(※技術職員有資格者名簿!C34:T34,164)+COUNTIF(※技術職員有資格者名簿!C34:T34,264)+COUNTIF(※技術職員有資格者名簿!C34:T34,157)+COUNTIF(※技術職員有資格者名簿!C34:T34,257)+COUNTIF(※技術職員有資格者名簿!C34:T34,173)+COUNTIF(※技術職員有資格者名簿!C34:T34,273)+COUNTIF(※技術職員有資格者名簿!C34:T34,166)+COUNTIF(※技術職員有資格者名簿!C34:T34,266)+COUNTIF(※技術職員有資格者名簿!C34:T34,61)+COUNTIF(※技術職員有資格者名簿!C34:T34,40)+COUNTIF(※技術職員有資格者名簿!C34:T34,"64-5")+COUNTIF(※技術職員有資格者名簿!C34:T34,"001-5")+COUNTIF(※技術職員有資格者名簿!C34:T34,"002-5") )),0,1)))</f>
        <v>0</v>
      </c>
      <c r="AK34" s="47">
        <f>IF(COUNTIF(※技術職員有資格者名簿!C34:T34,113)+COUNTIF(※技術職員有資格者名簿!C34:T34,120)&gt;=1,1,0)</f>
        <v>0</v>
      </c>
      <c r="AL34" s="47">
        <f>IF(AK34=1,0,(IF(0=((COUNTIF(※技術職員有資格者名簿!C34:T34,214)+COUNTIF(※技術職員有資格者名簿!C34:T34,223))),0,1)))</f>
        <v>0</v>
      </c>
      <c r="AM34" s="47">
        <f>IF(AK34+AL34=1,0,(IF(0=((COUNTIF(※技術職員有資格者名簿!C34:T34,179)+COUNTIF(※技術職員有資格者名簿!C34:T34,279)+COUNTIF(※技術職員有資格者名簿!C34:T34,180)++COUNTIF(※技術職員有資格者名簿!C34:T34,280)+COUNTIF(※技術職員有資格者名簿!C34:T34,"64-6")+COUNTIF(※技術職員有資格者名簿!C34:T34,"001-6")+COUNTIF(※技術職員有資格者名簿!C34:T34,"002-6"))),0,1)))</f>
        <v>0</v>
      </c>
      <c r="AN34" s="47">
        <f>IF(COUNTIF(※技術職員有資格者名簿!C34:T34,120)+COUNTIF(※技術職員有資格者名簿!C34:T34,137)&gt;=1,1,0)</f>
        <v>0</v>
      </c>
      <c r="AO34" s="47">
        <f>IF(AN34=1,0,(IF(0=((COUNTIF(※技術職員有資格者名簿!C34:T34,223)+COUNTIF(※技術職員有資格者名簿!C34:T34,238) )),0,1)))</f>
        <v>0</v>
      </c>
      <c r="AP34" s="47">
        <f>IF(AN34+AO34=1,0,(IF(0=((COUNTIF(※技術職員有資格者名簿!C34:T34,170)+COUNTIF(※技術職員有資格者名簿!C34:T34,270)+COUNTIF(※技術職員有資格者名簿!C34:T34,184)++COUNTIF(※技術職員有資格者名簿!C34:T34,284)+COUNTIF(※技術職員有資格者名簿!C34:T34,186)+COUNTIF(※技術職員有資格者名簿!C34:T34,286)+COUNTIF(※技術職員有資格者名簿!C34:T34,"64-7")+COUNTIF(※技術職員有資格者名簿!C34:T34,"001-7")+COUNTIF(※技術職員有資格者名簿!C34:T34,"002-7"))),0,1)))</f>
        <v>0</v>
      </c>
      <c r="AQ34" s="47">
        <f>IF(COUNTIF(※技術職員有資格者名簿!C34:T34,127)&gt;=1,1,0)</f>
        <v>0</v>
      </c>
      <c r="AR34" s="47">
        <f>IF(AQ34=1,0,(IF(0=((COUNTIF(※技術職員有資格者名簿!C34:T34,228)+COUNTIF(※技術職員有資格者名簿!C34:T34,155) )),0,1)))</f>
        <v>0</v>
      </c>
      <c r="AS34" s="47">
        <f>IF(AQ34+AR34=1,0,(IF(0=((COUNTIF(※技術職員有資格者名簿!C34:T34,141)+COUNTIF(※技術職員有資格者名簿!C34:T34,142)+COUNTIF(※技術職員有資格者名簿!C34:T34,144)++COUNTIF(※技術職員有資格者名簿!C34:T34,256)+COUNTIF(※技術職員有資格者名簿!C34:T34,258)+COUNTIF(※技術職員有資格者名簿!C34:T34,62)+COUNTIF(※技術職員有資格者名簿!C34:T34,63)+COUNTIF(※技術職員有資格者名簿!C34:T34,"64-8")+COUNTIF(※技術職員有資格者名簿!C34:T34,"001-8")+COUNTIF(※技術職員有資格者名簿!C34:T34,"002-8"))),0,1)))</f>
        <v>0</v>
      </c>
      <c r="AT34" s="47">
        <f>IF(COUNTIF(※技術職員有資格者名簿!C34:T34,129)&gt;=1,1,0)</f>
        <v>0</v>
      </c>
      <c r="AU34" s="47">
        <f>IF(AT34=1,0,(IF(0=((COUNTIF(※技術職員有資格者名簿!C34:T34,230) )),0,1)))</f>
        <v>0</v>
      </c>
      <c r="AV34" s="47">
        <f>IF(AT34+AU34=1,0,(IF(0=((COUNTIF(※技術職員有資格者名簿!C34:T34,146)+COUNTIF(※技術職員有資格者名簿!C34:T34,147)+COUNTIF(※技術職員有資格者名簿!C34:T34,148)+COUNTIF(※技術職員有資格者名簿!C34:T34,152)+COUNTIF(※技術職員有資格者名簿!C34:T34,153)+COUNTIF(※技術職員有資格者名簿!C34:T34,154)+COUNTIF(※技術職員有資格者名簿!C34:T34,265)+COUNTIF(※技術職員有資格者名簿!C34:T34,174)+COUNTIF(※技術職員有資格者名簿!C34:T34,274)+COUNTIF(※技術職員有資格者名簿!C34:T34,175)+COUNTIF(※技術職員有資格者名簿!C34:T34,275)+COUNTIF(※技術職員有資格者名簿!C34:T34,176)+COUNTIF(※技術職員有資格者名簿!C34:T34,276)+COUNTIF(※技術職員有資格者名簿!C34:T34,170)+COUNTIF(※技術職員有資格者名簿!C34:T34,270)+COUNTIF(※技術職員有資格者名簿!C34:T34,62)+COUNTIF(※技術職員有資格者名簿!C34:T34,63)+COUNTIF(※技術職員有資格者名簿!C34:T34,"64-9")+COUNTIF(※技術職員有資格者名簿!C34:T34,"001-9")+COUNTIF(※技術職員有資格者名簿!C34:T34,"002-9"))),0,1)))</f>
        <v>0</v>
      </c>
      <c r="AW34" s="47">
        <f>IF(COUNTIF(※技術職員有資格者名簿!C34:T34,120)+COUNTIF(※技術職員有資格者名簿!C34:T34,137)&gt;=1,1,0)</f>
        <v>0</v>
      </c>
      <c r="AX34" s="47">
        <f>IF(AW34=1,0,(IF(0=((COUNTIF(※技術職員有資格者名簿!C34:T34,222)+COUNTIF(※技術職員有資格者名簿!C34:T34,223)+COUNTIF(※技術職員有資格者名簿!C34:T34,238))),0,1)))</f>
        <v>0</v>
      </c>
      <c r="AY34" s="47">
        <f>IF(AW34+AX34=1,0,(IF(0=((COUNTIF(※技術職員有資格者名簿!C34:T34,177)+COUNTIF(※技術職員有資格者名簿!C34:T34,277)+COUNTIF(※技術職員有資格者名簿!C34:T34,178)++COUNTIF(※技術職員有資格者名簿!C34:T34,278)+COUNTIF(※技術職員有資格者名簿!C34:T34,179)+COUNTIF(※技術職員有資格者名簿!C34:T34,279)+COUNTIF(※技術職員有資格者名簿!C34:T34,"64-10")+COUNTIF(※技術職員有資格者名簿!C34:T34,"001-10")+COUNTIF(※技術職員有資格者名簿!C34:T34,"002-10"))),0,1)))</f>
        <v>0</v>
      </c>
      <c r="AZ34" s="47">
        <f>IF(COUNTIF(※技術職員有資格者名簿!C34:T34,113)+COUNTIF(※技術職員有資格者名簿!C34:T34,120)+COUNTIF(※技術職員有資格者名簿!C34:T34,137)&gt;=1,1,0)</f>
        <v>0</v>
      </c>
      <c r="BA34" s="47">
        <f>IF(AZ34=1,0,(IF(0=((COUNTIF(※技術職員有資格者名簿!C34:T34,214)+COUNTIF(※技術職員有資格者名簿!C34:T34,222))),0,1)))</f>
        <v>0</v>
      </c>
      <c r="BB34" s="47">
        <f>IF(AZ34+BA34=1,0,(IF(0=((COUNTIF(※技術職員有資格者名簿!C34:T34,142)+COUNTIF(※技術職員有資格者名簿!C34:T34,181)+COUNTIF(※技術職員有資格者名簿!C34:T34,281)++COUNTIF(※技術職員有資格者名簿!C34:T34,"64-11")+COUNTIF(※技術職員有資格者名簿!C34:T34,"001-11")+COUNTIF(※技術職員有資格者名簿!C34:T34,"002-11"))),0,1)))</f>
        <v>0</v>
      </c>
      <c r="BC34" s="47">
        <f>IF(COUNTIF(※技術職員有資格者名簿!C34:T34,120)&gt;=1,1,0)</f>
        <v>0</v>
      </c>
      <c r="BD34" s="47">
        <f>IF(BC34=1,0,(IF(0=((COUNTIF(※技術職員有資格者名簿!C34:T34,222))),0,1)))</f>
        <v>0</v>
      </c>
      <c r="BE34" s="47">
        <f>IF(BC34+BD34=1,0,(IF(0=((COUNTIF(※技術職員有資格者名簿!C34:T34,182)+COUNTIF(※技術職員有資格者名簿!C34:T34,282)++COUNTIF(※技術職員有資格者名簿!C34:T34,"64-12")+COUNTIF(※技術職員有資格者名簿!C34:T34,"001-12")+COUNTIF(※技術職員有資格者名簿!C34:T34,"002-12"))),0,1)))</f>
        <v>0</v>
      </c>
      <c r="BF34" s="47">
        <f>IF(COUNTIF(※技術職員有資格者名簿!C34:T34,111)+COUNTIF(※技術職員有資格者名簿!C34:T34,113)&gt;=1,1,0)</f>
        <v>0</v>
      </c>
      <c r="BG34" s="47">
        <f>IF(BF34=1,0,(IF(0=((COUNTIF(※技術職員有資格者名簿!C34:T34,212)+COUNTIF(※技術職員有資格者名簿!C34:T34,214))),0,1)))</f>
        <v>0</v>
      </c>
      <c r="BH34" s="47">
        <f>IF(BF34+BG34=1,0,(IF(0=((COUNTIF(※技術職員有資格者名簿!C34:T34,141)+COUNTIF(※技術職員有資格者名簿!C34:T34,142)++COUNTIF(※技術職員有資格者名簿!C34:T34,"64-13")+COUNTIF(※技術職員有資格者名簿!C34:T34,"001-13")+COUNTIF(※技術職員有資格者名簿!C34:T34,"002-13"))),0,1)))</f>
        <v>0</v>
      </c>
      <c r="BI34" s="47">
        <f>IF(COUNTIF(※技術職員有資格者名簿!C34:T34,113)&gt;=1,1,0)</f>
        <v>0</v>
      </c>
      <c r="BJ34" s="47">
        <f>IF(BI34=1,0,(IF(0=((COUNTIF(※技術職員有資格者名簿!C34:T34,214))),0,1)))</f>
        <v>0</v>
      </c>
      <c r="BK34" s="47">
        <f>IF(BI34+BJ34=1,0,(IF(0=((COUNTIF(※技術職員有資格者名簿!C34:T34,141)+COUNTIF(※技術職員有資格者名簿!C34:T34,142)+COUNTIF(※技術職員有資格者名簿!C34:T34,149)+COUNTIF(※技術職員有資格者名簿!C34:T34,"64-14")+COUNTIF(※技術職員有資格者名簿!C34:T34,"001-14")+COUNTIF(※技術職員有資格者名簿!C34:T34,"002-14"))),0,1)))</f>
        <v>0</v>
      </c>
      <c r="BL34" s="47">
        <f>IF(COUNTIF(※技術職員有資格者名簿!C34:T34,120)&gt;=1,1,0)</f>
        <v>0</v>
      </c>
      <c r="BM34" s="47">
        <f>IF(BL34=1,0,(IF(0=((COUNTIF(※技術職員有資格者名簿!C34:T34,223) )),0,1)))</f>
        <v>0</v>
      </c>
      <c r="BN34" s="47">
        <f>IF(BL34+BM34=1,0,(IF(0=((COUNTIF(※技術職員有資格者名簿!C34:T34,170)+COUNTIF(※技術職員有資格者名簿!C34:T34,270)+COUNTIF(※技術職員有資格者名簿!C34:T34,183)+COUNTIF(※技術職員有資格者名簿!C34:T34,283)+COUNTIF(※技術職員有資格者名簿!C34:T34,184)+COUNTIF(※技術職員有資格者名簿!C34:T34,284)+COUNTIF(※技術職員有資格者名簿!C34:T34,185)+COUNTIF(※技術職員有資格者名簿!C34:T34,285)+COUNTIF(※技術職員有資格者名簿!C34:T34,"64-15")+COUNTIF(※技術職員有資格者名簿!C34:T34,"001-15")+COUNTIF(※技術職員有資格者名簿!C34:T34,"002-15"))),0,1)))</f>
        <v>0</v>
      </c>
      <c r="BO34" s="47">
        <f>IF(COUNTIF(※技術職員有資格者名簿!C34:T34,120)&gt;=1,1,0)</f>
        <v>0</v>
      </c>
      <c r="BP34" s="47">
        <f>IF(BO34=1,0,(IF(0=((COUNTIF(※技術職員有資格者名簿!C34:T34,223) )),0,1)))</f>
        <v>0</v>
      </c>
      <c r="BQ34" s="47">
        <f>IF(BO34+BP34=1,0,(IF(0=((COUNTIF(※技術職員有資格者名簿!C34:T34,187)+COUNTIF(※技術職員有資格者名簿!C34:T34,287)++COUNTIF(※技術職員有資格者名簿!C34:T34,"64-16")+COUNTIF(※技術職員有資格者名簿!C34:T34,"001-16")+COUNTIF(※技術職員有資格者名簿!C34:T34,"002-16"))),0,1)))</f>
        <v>0</v>
      </c>
      <c r="BR34" s="47">
        <f>IF(COUNTIF(※技術職員有資格者名簿!C34:T34,113)+COUNTIF(※技術職員有資格者名簿!C34:T34,120)&gt;=1,1,0)</f>
        <v>0</v>
      </c>
      <c r="BS34" s="47">
        <f>IF(BR34=1,0,(IF(0=((COUNTIF(※技術職員有資格者名簿!C34:T34,215)+COUNTIF(※技術職員有資格者名簿!C34:T34,223))),0,1)))</f>
        <v>0</v>
      </c>
      <c r="BT34" s="47">
        <f>IF(BR34+BS34=1,0,(IF(0=((COUNTIF(※技術職員有資格者名簿!C34:T34,188)+COUNTIF(※技術職員有資格者名簿!C34:T34,288)+COUNTIF(※技術職員有資格者名簿!C34:T34,189)++COUNTIF(※技術職員有資格者名簿!C34:T34,289)+COUNTIF(※技術職員有資格者名簿!C34:T34,190)+COUNTIF(※技術職員有資格者名簿!C34:T34,290)+COUNTIF(※技術職員有資格者名簿!C34:T34,191)+COUNTIF(※技術職員有資格者名簿!C34:T34,291)+COUNTIF(※技術職員有資格者名簿!C34:T34,167)+COUNTIF(※技術職員有資格者名簿!C34:T34,"64-17")+COUNTIF(※技術職員有資格者名簿!C34:T34,"001-17")+COUNTIF(※技術職員有資格者名簿!C34:T34,"002-17"))),0,1)))</f>
        <v>0</v>
      </c>
      <c r="BU34" s="47">
        <f>IF(COUNTIF(※技術職員有資格者名簿!C34:T34,120)&gt;=1,1,0)</f>
        <v>0</v>
      </c>
      <c r="BV34" s="47">
        <f>IF(BU34=1,0,(IF(0=((COUNTIF(※技術職員有資格者名簿!C34:T34,223) )),0,1)))</f>
        <v>0</v>
      </c>
      <c r="BW34" s="47">
        <f>IF(BU34+BV34=1,0,(IF(0=((COUNTIF(※技術職員有資格者名簿!C34:T34,197)+COUNTIF(※技術職員有資格者名簿!C34:T34,297)++COUNTIF(※技術職員有資格者名簿!C34:T34,"64-18")+COUNTIF(※技術職員有資格者名簿!C34:T34,"001-18")+COUNTIF(※技術職員有資格者名簿!C34:T34,"002-18"))),0,1)))</f>
        <v>0</v>
      </c>
      <c r="BX34" s="47">
        <f>IF(COUNTIF(※技術職員有資格者名簿!C34:T34,120)+COUNTIF(※技術職員有資格者名簿!C34:T34,137)&gt;=1,1,0)</f>
        <v>0</v>
      </c>
      <c r="BY34" s="47">
        <f>IF(BX34=1,0,(IF(0=((COUNTIF(※技術職員有資格者名簿!C34:T34,223)+COUNTIF(※技術職員有資格者名簿!C34:T34,238) )),0,1)))</f>
        <v>0</v>
      </c>
      <c r="BZ34" s="47">
        <f>IF(BX34+BY34=1,0,(IF(0=((COUNTIF(※技術職員有資格者名簿!C34:T34,192)+COUNTIF(※技術職員有資格者名簿!C34:T34,292)+COUNTIF(※技術職員有資格者名簿!C34:T34,193)++COUNTIF(※技術職員有資格者名簿!C34:T34,293)+COUNTIF(※技術職員有資格者名簿!C34:T34,"64-19")+COUNTIF(※技術職員有資格者名簿!C34:T34,"001-19")+COUNTIF(※技術職員有資格者名簿!C34:T34,"002-19"))),0,1)))</f>
        <v>0</v>
      </c>
      <c r="CA34" s="47">
        <v>0</v>
      </c>
      <c r="CB34" s="47">
        <v>0</v>
      </c>
      <c r="CC34" s="47">
        <f>IF(CA34+CB34=1,0,(IF(0=((COUNTIF(※技術職員有資格者名簿!C34:T34,145)+COUNTIF(※技術職員有資格者名簿!C34:T34,146)+COUNTIF(※技術職員有資格者名簿!C34:T34,"001-20")+COUNTIF(※技術職員有資格者名簿!C34:T34,"002-20"))),0,1)))</f>
        <v>0</v>
      </c>
      <c r="CD34" s="47">
        <f>IF(COUNTIF(※技術職員有資格者名簿!C34:T34,120)&gt;=1,1,0)</f>
        <v>0</v>
      </c>
      <c r="CE34" s="47">
        <f>IF(CD34=1,0,(IF(0=((COUNTIF(※技術職員有資格者名簿!C34:T34,223) )),0,1)))</f>
        <v>0</v>
      </c>
      <c r="CF34" s="47">
        <f>IF(CD34+CE34=1,0,(IF(0=((COUNTIF(※技術職員有資格者名簿!C34:T34,194)+COUNTIF(※技術職員有資格者名簿!C34:T34,294)+COUNTIF(※技術職員有資格者名簿!C34:T34,"64-21")+COUNTIF(※技術職員有資格者名簿!C34:T34,"001-21")+COUNTIF(※技術職員有資格者名簿!C34:T34,"002-21"))),0,1)))</f>
        <v>0</v>
      </c>
      <c r="CG34" s="47">
        <f>IF(COUNTIF(※技術職員有資格者名簿!C34:T34,131)&gt;=1,1,0)</f>
        <v>0</v>
      </c>
      <c r="CH34" s="47">
        <f>IF(CG34=1,0,(IF(0=((COUNTIF(※技術職員有資格者名簿!C34:T34,232) )),0,1)))</f>
        <v>0</v>
      </c>
      <c r="CI34" s="47">
        <f>IF(CG34+CH34=1,0,(IF(0=((COUNTIF(※技術職員有資格者名簿!C34:T34,144)+COUNTIF(※技術職員有資格者名簿!C34:T34,259)+COUNTIF(※技術職員有資格者名簿!C34:T34,260)+COUNTIF(※技術職員有資格者名簿!C34:T34,261)+COUNTIF(※技術職員有資格者名簿!C34:T34,"64-22")+COUNTIF(※技術職員有資格者名簿!C34:T34,"001-22")+COUNTIF(※技術職員有資格者名簿!C34:T34,"002-22"))),0,1)))</f>
        <v>0</v>
      </c>
      <c r="CJ34" s="47">
        <f>IF(COUNTIF(※技術職員有資格者名簿!C34:T34,133)&gt;=1,1,0)</f>
        <v>0</v>
      </c>
      <c r="CK34" s="47">
        <f>IF(CJ34=1,0,(IF(0=((COUNTIF(※技術職員有資格者名簿!C34:T34,234))),0,1)))</f>
        <v>0</v>
      </c>
      <c r="CL34" s="47">
        <f>IF(CJ34+CK34=1,0,(IF(0=((COUNTIF(※技術職員有資格者名簿!C34:T34,141)+COUNTIF(※技術職員有資格者名簿!C34:T34,142)+COUNTIF(※技術職員有資格者名簿!C34:T34,150)+COUNTIF(※技術職員有資格者名簿!C34:T34,151)+COUNTIF(※技術職員有資格者名簿!C34:T34,196)+COUNTIF(※技術職員有資格者名簿!C34:T34,296)+COUNTIF(※技術職員有資格者名簿!C34:T34,"64-23")+COUNTIF(※技術職員有資格者名簿!C34:T34,"001-23")+COUNTIF(※技術職員有資格者名簿!C34:T34,"002-23"))),0,1)))</f>
        <v>0</v>
      </c>
      <c r="CM34" s="47">
        <v>0</v>
      </c>
      <c r="CN34" s="47">
        <v>0</v>
      </c>
      <c r="CO34" s="47">
        <f>IF(CM34+CN34=1,0,(IF(0=((COUNTIF(※技術職員有資格者名簿!C34:T34,148)+COUNTIF(※技術職員有資格者名簿!C34:T34,198)+COUNTIF(※技術職員有資格者名簿!C34:T34,298)+COUNTIF(※技術職員有資格者名簿!C34:T34,61)+COUNTIF(※技術職員有資格者名簿!C34:T34,"001-24")+COUNTIF(※技術職員有資格者名簿!C34:T34,"002-24"))),0,1)))</f>
        <v>0</v>
      </c>
      <c r="CP34" s="47">
        <f>IF(COUNTIF(※技術職員有資格者名簿!C34:T34,120)&gt;=1,1,0)</f>
        <v>0</v>
      </c>
      <c r="CQ34" s="47">
        <f>IF(CP34=1,0,(IF(0=((COUNTIF(※技術職員有資格者名簿!C34:T34,223) )),0,1)))</f>
        <v>0</v>
      </c>
      <c r="CR34" s="47">
        <f>IF(CP34+CQ34=1,0,(IF(0=((COUNTIF(※技術職員有資格者名簿!C34:T34,195)+COUNTIF(※技術職員有資格者名簿!C34:T34,295)+COUNTIF(※技術職員有資格者名簿!C34:T34,"64-25")+COUNTIF(※技術職員有資格者名簿!C34:T34,"001-25")+COUNTIF(※技術職員有資格者名簿!C34:T34,"002-25"))),0,1)))</f>
        <v>0</v>
      </c>
      <c r="CS34" s="47">
        <f>IF(COUNTIF(※技術職員有資格者名簿!C34:T34,113)&gt;=1,1,0)</f>
        <v>0</v>
      </c>
      <c r="CT34" s="47">
        <f>IF(CS34=1,0,(IF(0=((COUNTIF(※技術職員有資格者名簿!C34:T34,214) )),0,1)))</f>
        <v>0</v>
      </c>
      <c r="CU34" s="47">
        <f>IF(CS34+CT34=1,0,(IF(0=((COUNTIF(※技術職員有資格者名簿!C34:T34,147)+COUNTIF(※技術職員有資格者名簿!C34:T34,148)+COUNTIF(※技術職員有資格者名簿!C34:T34,153)+COUNTIF(※技術職員有資格者名簿!C34:T34,154)+COUNTIF(※技術職員有資格者名簿!C34:T34,"001-26")+COUNTIF(※技術職員有資格者名簿!C34:T34,"002-26"))),0,1)))</f>
        <v>0</v>
      </c>
      <c r="CV34" s="47">
        <v>0</v>
      </c>
      <c r="CW34" s="47">
        <v>0</v>
      </c>
      <c r="CX34" s="47">
        <f>IF(COUNTIF(※技術職員有資格者名簿!C34:T34,168)+COUNTIF(※技術職員有資格者名簿!C34:T34,169)+COUNTIF(※技術職員有資格者名簿!C34:T34,"64-27")+COUNTIF(※技術職員有資格者名簿!C34:T34,"001-27")+COUNTIF(※技術職員有資格者名簿!C34:T34,"002-27")&gt;=1,1,0)</f>
        <v>0</v>
      </c>
      <c r="CY34" s="47">
        <v>0</v>
      </c>
      <c r="CZ34" s="47">
        <v>0</v>
      </c>
      <c r="DA34" s="47">
        <f>IF(COUNTIF(※技術職員有資格者名簿!C34:T34,154)+COUNTIF(※技術職員有資格者名簿!C34:T34,"001-28")+COUNTIF(※技術職員有資格者名簿!C34:T34,"002-28")&gt;=1,1,0)</f>
        <v>0</v>
      </c>
      <c r="DB34" s="47">
        <f>IF(COUNTIF(※技術職員有資格者名簿!C34:T34,113)+COUNTIF(※技術職員有資格者名簿!C34:T34,120)&gt;=1,1,0)</f>
        <v>0</v>
      </c>
      <c r="DC34" s="47">
        <f>IF(DB34=1,0,(IF(0=((COUNTIF(※技術職員有資格者名簿!C34:T34,214)+COUNTIF(※技術職員有資格者名簿!C34:T34,221)+COUNTIF(※技術職員有資格者名簿!C34:T34,222))),0,1)))</f>
        <v>0</v>
      </c>
      <c r="DD34" s="47">
        <f>IF(DB34+DC34=1,0,(IF(0=((COUNTIF(※技術職員有資格者名簿!C34:T34,141)+COUNTIF(※技術職員有資格者名簿!C34:T34,142)+COUNTIF(※技術職員有資格者名簿!C34:T34,157)++COUNTIF(※技術職員有資格者名簿!C34:T34,257)+COUNTIF(※技術職員有資格者名簿!C34:T34,60)+COUNTIF(※技術職員有資格者名簿!C34:T34,"001-29")+COUNTIF(※技術職員有資格者名簿!C34:T34,"002-29"))),0,1)))</f>
        <v>0</v>
      </c>
    </row>
    <row r="35" spans="1:108" ht="48" customHeight="1">
      <c r="A35" s="125">
        <v>25</v>
      </c>
      <c r="B35" s="174"/>
      <c r="C35" s="158"/>
      <c r="D35" s="159" t="str">
        <f>IFERROR(VLOOKUP($C35,建設工事資格区分コード表!$A:$F,4,FALSE)&amp;"","")</f>
        <v/>
      </c>
      <c r="E35" s="160" t="str">
        <f>IFERROR(VLOOKUP($C35,建設工事資格区分コード表!$A:$F,6,FALSE),"")</f>
        <v/>
      </c>
      <c r="F35" s="158"/>
      <c r="G35" s="159" t="str">
        <f>IFERROR(VLOOKUP($F35,建設工事資格区分コード表!$A:$F,4,FALSE)&amp;"","")</f>
        <v/>
      </c>
      <c r="H35" s="160" t="str">
        <f>IFERROR(VLOOKUP($F35,建設工事資格区分コード表!$A:$F,6,FALSE),"")</f>
        <v/>
      </c>
      <c r="I35" s="158"/>
      <c r="J35" s="159" t="str">
        <f>IFERROR(VLOOKUP($I35,建設工事資格区分コード表!$A:$F,4,FALSE)&amp;"","")</f>
        <v/>
      </c>
      <c r="K35" s="160" t="str">
        <f>IFERROR(VLOOKUP($I35,建設工事資格区分コード表!$A:$F,6,FALSE),"")</f>
        <v/>
      </c>
      <c r="L35" s="158"/>
      <c r="M35" s="159" t="str">
        <f>IFERROR(VLOOKUP($L35,建設工事資格区分コード表!$A:$F,4,FALSE)&amp;"","")</f>
        <v/>
      </c>
      <c r="N35" s="160" t="str">
        <f>IFERROR(VLOOKUP($L35,建設工事資格区分コード表!$A:$F,6,FALSE),"")</f>
        <v/>
      </c>
      <c r="O35" s="158"/>
      <c r="P35" s="159" t="str">
        <f>IFERROR(VLOOKUP($O35,建設工事資格区分コード表!$A:$F,4,FALSE)&amp;"","")</f>
        <v/>
      </c>
      <c r="Q35" s="160" t="str">
        <f>IFERROR(VLOOKUP($O35,建設工事資格区分コード表!$A:$F,6,FALSE),"")</f>
        <v/>
      </c>
      <c r="R35" s="158"/>
      <c r="S35" s="159" t="str">
        <f>IFERROR(VLOOKUP($R35,建設工事資格区分コード表!$A:$F,4,FALSE)&amp;"","")</f>
        <v/>
      </c>
      <c r="T35" s="161" t="str">
        <f>IFERROR(VLOOKUP($R35,建設工事資格区分コード表!$A:$F,6,FALSE),"")</f>
        <v/>
      </c>
      <c r="V35" s="47">
        <f>IF(COUNTIF(※技術職員有資格者名簿!C35:T35,111)+COUNTIF(※技術職員有資格者名簿!C35:T35,113)&gt;=1,1,0)</f>
        <v>0</v>
      </c>
      <c r="W35" s="47">
        <f>IF(V35=1,0,(IF(0=((COUNTIF(※技術職員有資格者名簿!$C35:$T35,212)+COUNTIF(※技術職員有資格者名簿!$C35:$T35,214))),0,1)))</f>
        <v>0</v>
      </c>
      <c r="X35" s="73">
        <f>IF(V35+W35=1,0,(IF(0=((COUNTIF(※技術職員有資格者名簿!C35:T35,141)+COUNTIF(※技術職員有資格者名簿!C35:T35,142)+COUNTIF(※技術職員有資格者名簿!C35:T35,143)++COUNTIF(※技術職員有資格者名簿!C35:T35,149)+COUNTIF(※技術職員有資格者名簿!C35:T35,151)+COUNTIF(※技術職員有資格者名簿!C35:T35,"001-1")+COUNTIF(※技術職員有資格者名簿!C35:T35,"002-1"))),0,1)))</f>
        <v>0</v>
      </c>
      <c r="Y35" s="47">
        <f>IF(COUNTIF(※技術職員有資格者名簿!C35:T35,120)+COUNTIF(※技術職員有資格者名簿!C35:T35,137)&gt;=1,1,0)</f>
        <v>0</v>
      </c>
      <c r="Z35" s="47">
        <f>IF(Y35=1,0,(IF(0=((COUNTIF(※技術職員有資格者名簿!$C35:$T35,221)+COUNTIF(※技術職員有資格者名簿!$C35:$T35,238))),0,1)))</f>
        <v>0</v>
      </c>
      <c r="AA35" s="73">
        <f>IF(Y35+Z35=1,0,(IF(0=((COUNTIF(※技術職員有資格者名簿!F35:W35,"001-2")+COUNTIF(※技術職員有資格者名簿!F35:W35,"002-2"))),0,1)))</f>
        <v>0</v>
      </c>
      <c r="AB35" s="47">
        <f>IF(COUNTIF(※技術職員有資格者名簿!C35:T35,120)+COUNTIF(※技術職員有資格者名簿!C35:T35,137)&gt;=1,1,0)</f>
        <v>0</v>
      </c>
      <c r="AC35" s="47">
        <f>IF(AB35=1,0,(IF(0=((COUNTIF(※技術職員有資格者名簿!C35:T35,222)+COUNTIF(※技術職員有資格者名簿!C35:T35,223)+COUNTIF(※技術職員有資格者名簿!C35:T35,238)+COUNTIF(※技術職員有資格者名簿!C35:T35,239) )),0,1)))</f>
        <v>0</v>
      </c>
      <c r="AD35" s="73">
        <f>IF(AB35+AC35=1,0,(IF(0=(COUNTIF(※技術職員有資格者名簿!C35:T35,171)+COUNTIF(※技術職員有資格者名簿!C35:T35,271)+COUNTIF(※技術職員有資格者名簿!C35:T35,164)++COUNTIF(※技術職員有資格者名簿!C35:T35,264)+COUNTIF(※技術職員有資格者名簿!C35:T35,"64-3" )+COUNTIF(※技術職員有資格者名簿!C35:T35,"001-3")+COUNTIF(※技術職員有資格者名簿!C35:T35,"002-3")),0,1)))</f>
        <v>0</v>
      </c>
      <c r="AE35" s="47">
        <f>IF(COUNTIF(※技術職員有資格者名簿!C35:T35,120)&gt;=1,1,0)</f>
        <v>0</v>
      </c>
      <c r="AF35" s="47">
        <f>IF(AE35=1,0,(IF(0=((COUNTIF(※技術職員有資格者名簿!C35:T35,223) )),0,1)))</f>
        <v>0</v>
      </c>
      <c r="AG35" s="73">
        <f>IF(AE35+AF35=1,0,(IF(0=((COUNTIF(※技術職員有資格者名簿!C35:T35,172)+COUNTIF(※技術職員有資格者名簿!C35:T35,272)+COUNTIF(※技術職員有資格者名簿!C35:T35,"64-4")+COUNTIF(※技術職員有資格者名簿!C35:T35,"001-4")+COUNTIF(※技術職員有資格者名簿!C35:T35,"002-4"))),0,1)))</f>
        <v>0</v>
      </c>
      <c r="AH35" s="47">
        <f>IF(COUNTIF(※技術職員有資格者名簿!C35:T35,111)+COUNTIF(※技術職員有資格者名簿!C35:T35,113)+COUNTIF(※技術職員有資格者名簿!C35:T35,120)&gt;=1,1,0)</f>
        <v>0</v>
      </c>
      <c r="AI35" s="47">
        <f>IF(AH35=1,0,(IF(0=((COUNTIF(※技術職員有資格者名簿!C35:T35,212)+COUNTIF(※技術職員有資格者名簿!C35:T35,214)+COUNTIF(※技術職員有資格者名簿!C35:T35,216)+COUNTIF(※技術職員有資格者名簿!C35:T35,222))),0,1)))</f>
        <v>0</v>
      </c>
      <c r="AJ35" s="47">
        <f>IF(AH35+AI35=1,0,(IF(0=((COUNTIF(※技術職員有資格者名簿!C35:T35,141)+COUNTIF(※技術職員有資格者名簿!C35:T35,142)+COUNTIF(※技術職員有資格者名簿!C35:T35,143)+COUNTIF(※技術職員有資格者名簿!C35:T35,149)+COUNTIF(※技術職員有資格者名簿!C35:T35,151)+COUNTIF(※技術職員有資格者名簿!C35:T35,164)+COUNTIF(※技術職員有資格者名簿!C35:T35,264)+COUNTIF(※技術職員有資格者名簿!C35:T35,157)+COUNTIF(※技術職員有資格者名簿!C35:T35,257)+COUNTIF(※技術職員有資格者名簿!C35:T35,173)+COUNTIF(※技術職員有資格者名簿!C35:T35,273)+COUNTIF(※技術職員有資格者名簿!C35:T35,166)+COUNTIF(※技術職員有資格者名簿!C35:T35,266)+COUNTIF(※技術職員有資格者名簿!C35:T35,61)+COUNTIF(※技術職員有資格者名簿!C35:T35,40)+COUNTIF(※技術職員有資格者名簿!C35:T35,"64-5")+COUNTIF(※技術職員有資格者名簿!C35:T35,"001-5")+COUNTIF(※技術職員有資格者名簿!C35:T35,"002-5") )),0,1)))</f>
        <v>0</v>
      </c>
      <c r="AK35" s="47">
        <f>IF(COUNTIF(※技術職員有資格者名簿!C35:T35,113)+COUNTIF(※技術職員有資格者名簿!C35:T35,120)&gt;=1,1,0)</f>
        <v>0</v>
      </c>
      <c r="AL35" s="47">
        <f>IF(AK35=1,0,(IF(0=((COUNTIF(※技術職員有資格者名簿!C35:T35,214)+COUNTIF(※技術職員有資格者名簿!C35:T35,223))),0,1)))</f>
        <v>0</v>
      </c>
      <c r="AM35" s="47">
        <f>IF(AK35+AL35=1,0,(IF(0=((COUNTIF(※技術職員有資格者名簿!C35:T35,179)+COUNTIF(※技術職員有資格者名簿!C35:T35,279)+COUNTIF(※技術職員有資格者名簿!C35:T35,180)++COUNTIF(※技術職員有資格者名簿!C35:T35,280)+COUNTIF(※技術職員有資格者名簿!C35:T35,"64-6")+COUNTIF(※技術職員有資格者名簿!C35:T35,"001-6")+COUNTIF(※技術職員有資格者名簿!C35:T35,"002-6"))),0,1)))</f>
        <v>0</v>
      </c>
      <c r="AN35" s="47">
        <f>IF(COUNTIF(※技術職員有資格者名簿!C35:T35,120)+COUNTIF(※技術職員有資格者名簿!C35:T35,137)&gt;=1,1,0)</f>
        <v>0</v>
      </c>
      <c r="AO35" s="47">
        <f>IF(AN35=1,0,(IF(0=((COUNTIF(※技術職員有資格者名簿!C35:T35,223)+COUNTIF(※技術職員有資格者名簿!C35:T35,238) )),0,1)))</f>
        <v>0</v>
      </c>
      <c r="AP35" s="47">
        <f>IF(AN35+AO35=1,0,(IF(0=((COUNTIF(※技術職員有資格者名簿!C35:T35,170)+COUNTIF(※技術職員有資格者名簿!C35:T35,270)+COUNTIF(※技術職員有資格者名簿!C35:T35,184)++COUNTIF(※技術職員有資格者名簿!C35:T35,284)+COUNTIF(※技術職員有資格者名簿!C35:T35,186)+COUNTIF(※技術職員有資格者名簿!C35:T35,286)+COUNTIF(※技術職員有資格者名簿!C35:T35,"64-7")+COUNTIF(※技術職員有資格者名簿!C35:T35,"001-7")+COUNTIF(※技術職員有資格者名簿!C35:T35,"002-7"))),0,1)))</f>
        <v>0</v>
      </c>
      <c r="AQ35" s="47">
        <f>IF(COUNTIF(※技術職員有資格者名簿!C35:T35,127)&gt;=1,1,0)</f>
        <v>0</v>
      </c>
      <c r="AR35" s="47">
        <f>IF(AQ35=1,0,(IF(0=((COUNTIF(※技術職員有資格者名簿!C35:T35,228)+COUNTIF(※技術職員有資格者名簿!C35:T35,155) )),0,1)))</f>
        <v>0</v>
      </c>
      <c r="AS35" s="47">
        <f>IF(AQ35+AR35=1,0,(IF(0=((COUNTIF(※技術職員有資格者名簿!C35:T35,141)+COUNTIF(※技術職員有資格者名簿!C35:T35,142)+COUNTIF(※技術職員有資格者名簿!C35:T35,144)++COUNTIF(※技術職員有資格者名簿!C35:T35,256)+COUNTIF(※技術職員有資格者名簿!C35:T35,258)+COUNTIF(※技術職員有資格者名簿!C35:T35,62)+COUNTIF(※技術職員有資格者名簿!C35:T35,63)+COUNTIF(※技術職員有資格者名簿!C35:T35,"64-8")+COUNTIF(※技術職員有資格者名簿!C35:T35,"001-8")+COUNTIF(※技術職員有資格者名簿!C35:T35,"002-8"))),0,1)))</f>
        <v>0</v>
      </c>
      <c r="AT35" s="47">
        <f>IF(COUNTIF(※技術職員有資格者名簿!C35:T35,129)&gt;=1,1,0)</f>
        <v>0</v>
      </c>
      <c r="AU35" s="47">
        <f>IF(AT35=1,0,(IF(0=((COUNTIF(※技術職員有資格者名簿!C35:T35,230) )),0,1)))</f>
        <v>0</v>
      </c>
      <c r="AV35" s="47">
        <f>IF(AT35+AU35=1,0,(IF(0=((COUNTIF(※技術職員有資格者名簿!C35:T35,146)+COUNTIF(※技術職員有資格者名簿!C35:T35,147)+COUNTIF(※技術職員有資格者名簿!C35:T35,148)+COUNTIF(※技術職員有資格者名簿!C35:T35,152)+COUNTIF(※技術職員有資格者名簿!C35:T35,153)+COUNTIF(※技術職員有資格者名簿!C35:T35,154)+COUNTIF(※技術職員有資格者名簿!C35:T35,265)+COUNTIF(※技術職員有資格者名簿!C35:T35,174)+COUNTIF(※技術職員有資格者名簿!C35:T35,274)+COUNTIF(※技術職員有資格者名簿!C35:T35,175)+COUNTIF(※技術職員有資格者名簿!C35:T35,275)+COUNTIF(※技術職員有資格者名簿!C35:T35,176)+COUNTIF(※技術職員有資格者名簿!C35:T35,276)+COUNTIF(※技術職員有資格者名簿!C35:T35,170)+COUNTIF(※技術職員有資格者名簿!C35:T35,270)+COUNTIF(※技術職員有資格者名簿!C35:T35,62)+COUNTIF(※技術職員有資格者名簿!C35:T35,63)+COUNTIF(※技術職員有資格者名簿!C35:T35,"64-9")+COUNTIF(※技術職員有資格者名簿!C35:T35,"001-9")+COUNTIF(※技術職員有資格者名簿!C35:T35,"002-9"))),0,1)))</f>
        <v>0</v>
      </c>
      <c r="AW35" s="47">
        <f>IF(COUNTIF(※技術職員有資格者名簿!C35:T35,120)+COUNTIF(※技術職員有資格者名簿!C35:T35,137)&gt;=1,1,0)</f>
        <v>0</v>
      </c>
      <c r="AX35" s="47">
        <f>IF(AW35=1,0,(IF(0=((COUNTIF(※技術職員有資格者名簿!C35:T35,222)+COUNTIF(※技術職員有資格者名簿!C35:T35,223)+COUNTIF(※技術職員有資格者名簿!C35:T35,238))),0,1)))</f>
        <v>0</v>
      </c>
      <c r="AY35" s="47">
        <f>IF(AW35+AX35=1,0,(IF(0=((COUNTIF(※技術職員有資格者名簿!C35:T35,177)+COUNTIF(※技術職員有資格者名簿!C35:T35,277)+COUNTIF(※技術職員有資格者名簿!C35:T35,178)++COUNTIF(※技術職員有資格者名簿!C35:T35,278)+COUNTIF(※技術職員有資格者名簿!C35:T35,179)+COUNTIF(※技術職員有資格者名簿!C35:T35,279)+COUNTIF(※技術職員有資格者名簿!C35:T35,"64-10")+COUNTIF(※技術職員有資格者名簿!C35:T35,"001-10")+COUNTIF(※技術職員有資格者名簿!C35:T35,"002-10"))),0,1)))</f>
        <v>0</v>
      </c>
      <c r="AZ35" s="47">
        <f>IF(COUNTIF(※技術職員有資格者名簿!C35:T35,113)+COUNTIF(※技術職員有資格者名簿!C35:T35,120)+COUNTIF(※技術職員有資格者名簿!C35:T35,137)&gt;=1,1,0)</f>
        <v>0</v>
      </c>
      <c r="BA35" s="47">
        <f>IF(AZ35=1,0,(IF(0=((COUNTIF(※技術職員有資格者名簿!C35:T35,214)+COUNTIF(※技術職員有資格者名簿!C35:T35,222))),0,1)))</f>
        <v>0</v>
      </c>
      <c r="BB35" s="47">
        <f>IF(AZ35+BA35=1,0,(IF(0=((COUNTIF(※技術職員有資格者名簿!C35:T35,142)+COUNTIF(※技術職員有資格者名簿!C35:T35,181)+COUNTIF(※技術職員有資格者名簿!C35:T35,281)++COUNTIF(※技術職員有資格者名簿!C35:T35,"64-11")+COUNTIF(※技術職員有資格者名簿!C35:T35,"001-11")+COUNTIF(※技術職員有資格者名簿!C35:T35,"002-11"))),0,1)))</f>
        <v>0</v>
      </c>
      <c r="BC35" s="47">
        <f>IF(COUNTIF(※技術職員有資格者名簿!C35:T35,120)&gt;=1,1,0)</f>
        <v>0</v>
      </c>
      <c r="BD35" s="47">
        <f>IF(BC35=1,0,(IF(0=((COUNTIF(※技術職員有資格者名簿!C35:T35,222))),0,1)))</f>
        <v>0</v>
      </c>
      <c r="BE35" s="47">
        <f>IF(BC35+BD35=1,0,(IF(0=((COUNTIF(※技術職員有資格者名簿!C35:T35,182)+COUNTIF(※技術職員有資格者名簿!C35:T35,282)++COUNTIF(※技術職員有資格者名簿!C35:T35,"64-12")+COUNTIF(※技術職員有資格者名簿!C35:T35,"001-12")+COUNTIF(※技術職員有資格者名簿!C35:T35,"002-12"))),0,1)))</f>
        <v>0</v>
      </c>
      <c r="BF35" s="47">
        <f>IF(COUNTIF(※技術職員有資格者名簿!C35:T35,111)+COUNTIF(※技術職員有資格者名簿!C35:T35,113)&gt;=1,1,0)</f>
        <v>0</v>
      </c>
      <c r="BG35" s="47">
        <f>IF(BF35=1,0,(IF(0=((COUNTIF(※技術職員有資格者名簿!C35:T35,212)+COUNTIF(※技術職員有資格者名簿!C35:T35,214))),0,1)))</f>
        <v>0</v>
      </c>
      <c r="BH35" s="47">
        <f>IF(BF35+BG35=1,0,(IF(0=((COUNTIF(※技術職員有資格者名簿!C35:T35,141)+COUNTIF(※技術職員有資格者名簿!C35:T35,142)++COUNTIF(※技術職員有資格者名簿!C35:T35,"64-13")+COUNTIF(※技術職員有資格者名簿!C35:T35,"001-13")+COUNTIF(※技術職員有資格者名簿!C35:T35,"002-13"))),0,1)))</f>
        <v>0</v>
      </c>
      <c r="BI35" s="47">
        <f>IF(COUNTIF(※技術職員有資格者名簿!C35:T35,113)&gt;=1,1,0)</f>
        <v>0</v>
      </c>
      <c r="BJ35" s="47">
        <f>IF(BI35=1,0,(IF(0=((COUNTIF(※技術職員有資格者名簿!C35:T35,214))),0,1)))</f>
        <v>0</v>
      </c>
      <c r="BK35" s="47">
        <f>IF(BI35+BJ35=1,0,(IF(0=((COUNTIF(※技術職員有資格者名簿!C35:T35,141)+COUNTIF(※技術職員有資格者名簿!C35:T35,142)+COUNTIF(※技術職員有資格者名簿!C35:T35,149)+COUNTIF(※技術職員有資格者名簿!C35:T35,"64-14")+COUNTIF(※技術職員有資格者名簿!C35:T35,"001-14")+COUNTIF(※技術職員有資格者名簿!C35:T35,"002-14"))),0,1)))</f>
        <v>0</v>
      </c>
      <c r="BL35" s="47">
        <f>IF(COUNTIF(※技術職員有資格者名簿!C35:T35,120)&gt;=1,1,0)</f>
        <v>0</v>
      </c>
      <c r="BM35" s="47">
        <f>IF(BL35=1,0,(IF(0=((COUNTIF(※技術職員有資格者名簿!C35:T35,223) )),0,1)))</f>
        <v>0</v>
      </c>
      <c r="BN35" s="47">
        <f>IF(BL35+BM35=1,0,(IF(0=((COUNTIF(※技術職員有資格者名簿!C35:T35,170)+COUNTIF(※技術職員有資格者名簿!C35:T35,270)+COUNTIF(※技術職員有資格者名簿!C35:T35,183)+COUNTIF(※技術職員有資格者名簿!C35:T35,283)+COUNTIF(※技術職員有資格者名簿!C35:T35,184)+COUNTIF(※技術職員有資格者名簿!C35:T35,284)+COUNTIF(※技術職員有資格者名簿!C35:T35,185)+COUNTIF(※技術職員有資格者名簿!C35:T35,285)+COUNTIF(※技術職員有資格者名簿!C35:T35,"64-15")+COUNTIF(※技術職員有資格者名簿!C35:T35,"001-15")+COUNTIF(※技術職員有資格者名簿!C35:T35,"002-15"))),0,1)))</f>
        <v>0</v>
      </c>
      <c r="BO35" s="47">
        <f>IF(COUNTIF(※技術職員有資格者名簿!C35:T35,120)&gt;=1,1,0)</f>
        <v>0</v>
      </c>
      <c r="BP35" s="47">
        <f>IF(BO35=1,0,(IF(0=((COUNTIF(※技術職員有資格者名簿!C35:T35,223) )),0,1)))</f>
        <v>0</v>
      </c>
      <c r="BQ35" s="47">
        <f>IF(BO35+BP35=1,0,(IF(0=((COUNTIF(※技術職員有資格者名簿!C35:T35,187)+COUNTIF(※技術職員有資格者名簿!C35:T35,287)++COUNTIF(※技術職員有資格者名簿!C35:T35,"64-16")+COUNTIF(※技術職員有資格者名簿!C35:T35,"001-16")+COUNTIF(※技術職員有資格者名簿!C35:T35,"002-16"))),0,1)))</f>
        <v>0</v>
      </c>
      <c r="BR35" s="47">
        <f>IF(COUNTIF(※技術職員有資格者名簿!C35:T35,113)+COUNTIF(※技術職員有資格者名簿!C35:T35,120)&gt;=1,1,0)</f>
        <v>0</v>
      </c>
      <c r="BS35" s="47">
        <f>IF(BR35=1,0,(IF(0=((COUNTIF(※技術職員有資格者名簿!C35:T35,215)+COUNTIF(※技術職員有資格者名簿!C35:T35,223))),0,1)))</f>
        <v>0</v>
      </c>
      <c r="BT35" s="47">
        <f>IF(BR35+BS35=1,0,(IF(0=((COUNTIF(※技術職員有資格者名簿!C35:T35,188)+COUNTIF(※技術職員有資格者名簿!C35:T35,288)+COUNTIF(※技術職員有資格者名簿!C35:T35,189)++COUNTIF(※技術職員有資格者名簿!C35:T35,289)+COUNTIF(※技術職員有資格者名簿!C35:T35,190)+COUNTIF(※技術職員有資格者名簿!C35:T35,290)+COUNTIF(※技術職員有資格者名簿!C35:T35,191)+COUNTIF(※技術職員有資格者名簿!C35:T35,291)+COUNTIF(※技術職員有資格者名簿!C35:T35,167)+COUNTIF(※技術職員有資格者名簿!C35:T35,"64-17")+COUNTIF(※技術職員有資格者名簿!C35:T35,"001-17")+COUNTIF(※技術職員有資格者名簿!C35:T35,"002-17"))),0,1)))</f>
        <v>0</v>
      </c>
      <c r="BU35" s="47">
        <f>IF(COUNTIF(※技術職員有資格者名簿!C35:T35,120)&gt;=1,1,0)</f>
        <v>0</v>
      </c>
      <c r="BV35" s="47">
        <f>IF(BU35=1,0,(IF(0=((COUNTIF(※技術職員有資格者名簿!C35:T35,223) )),0,1)))</f>
        <v>0</v>
      </c>
      <c r="BW35" s="47">
        <f>IF(BU35+BV35=1,0,(IF(0=((COUNTIF(※技術職員有資格者名簿!C35:T35,197)+COUNTIF(※技術職員有資格者名簿!C35:T35,297)++COUNTIF(※技術職員有資格者名簿!C35:T35,"64-18")+COUNTIF(※技術職員有資格者名簿!C35:T35,"001-18")+COUNTIF(※技術職員有資格者名簿!C35:T35,"002-18"))),0,1)))</f>
        <v>0</v>
      </c>
      <c r="BX35" s="47">
        <f>IF(COUNTIF(※技術職員有資格者名簿!C35:T35,120)+COUNTIF(※技術職員有資格者名簿!C35:T35,137)&gt;=1,1,0)</f>
        <v>0</v>
      </c>
      <c r="BY35" s="47">
        <f>IF(BX35=1,0,(IF(0=((COUNTIF(※技術職員有資格者名簿!C35:T35,223)+COUNTIF(※技術職員有資格者名簿!C35:T35,238) )),0,1)))</f>
        <v>0</v>
      </c>
      <c r="BZ35" s="47">
        <f>IF(BX35+BY35=1,0,(IF(0=((COUNTIF(※技術職員有資格者名簿!C35:T35,192)+COUNTIF(※技術職員有資格者名簿!C35:T35,292)+COUNTIF(※技術職員有資格者名簿!C35:T35,193)++COUNTIF(※技術職員有資格者名簿!C35:T35,293)+COUNTIF(※技術職員有資格者名簿!C35:T35,"64-19")+COUNTIF(※技術職員有資格者名簿!C35:T35,"001-19")+COUNTIF(※技術職員有資格者名簿!C35:T35,"002-19"))),0,1)))</f>
        <v>0</v>
      </c>
      <c r="CA35" s="47">
        <v>0</v>
      </c>
      <c r="CB35" s="47">
        <v>0</v>
      </c>
      <c r="CC35" s="47">
        <f>IF(CA35+CB35=1,0,(IF(0=((COUNTIF(※技術職員有資格者名簿!C35:T35,145)+COUNTIF(※技術職員有資格者名簿!C35:T35,146)+COUNTIF(※技術職員有資格者名簿!C35:T35,"001-20")+COUNTIF(※技術職員有資格者名簿!C35:T35,"002-20"))),0,1)))</f>
        <v>0</v>
      </c>
      <c r="CD35" s="47">
        <f>IF(COUNTIF(※技術職員有資格者名簿!C35:T35,120)&gt;=1,1,0)</f>
        <v>0</v>
      </c>
      <c r="CE35" s="47">
        <f>IF(CD35=1,0,(IF(0=((COUNTIF(※技術職員有資格者名簿!C35:T35,223) )),0,1)))</f>
        <v>0</v>
      </c>
      <c r="CF35" s="47">
        <f>IF(CD35+CE35=1,0,(IF(0=((COUNTIF(※技術職員有資格者名簿!C35:T35,194)+COUNTIF(※技術職員有資格者名簿!C35:T35,294)+COUNTIF(※技術職員有資格者名簿!C35:T35,"64-21")+COUNTIF(※技術職員有資格者名簿!C35:T35,"001-21")+COUNTIF(※技術職員有資格者名簿!C35:T35,"002-21"))),0,1)))</f>
        <v>0</v>
      </c>
      <c r="CG35" s="47">
        <f>IF(COUNTIF(※技術職員有資格者名簿!C35:T35,131)&gt;=1,1,0)</f>
        <v>0</v>
      </c>
      <c r="CH35" s="47">
        <f>IF(CG35=1,0,(IF(0=((COUNTIF(※技術職員有資格者名簿!C35:T35,232) )),0,1)))</f>
        <v>0</v>
      </c>
      <c r="CI35" s="47">
        <f>IF(CG35+CH35=1,0,(IF(0=((COUNTIF(※技術職員有資格者名簿!C35:T35,144)+COUNTIF(※技術職員有資格者名簿!C35:T35,259)+COUNTIF(※技術職員有資格者名簿!C35:T35,260)+COUNTIF(※技術職員有資格者名簿!C35:T35,261)+COUNTIF(※技術職員有資格者名簿!C35:T35,"64-22")+COUNTIF(※技術職員有資格者名簿!C35:T35,"001-22")+COUNTIF(※技術職員有資格者名簿!C35:T35,"002-22"))),0,1)))</f>
        <v>0</v>
      </c>
      <c r="CJ35" s="47">
        <f>IF(COUNTIF(※技術職員有資格者名簿!C35:T35,133)&gt;=1,1,0)</f>
        <v>0</v>
      </c>
      <c r="CK35" s="47">
        <f>IF(CJ35=1,0,(IF(0=((COUNTIF(※技術職員有資格者名簿!C35:T35,234))),0,1)))</f>
        <v>0</v>
      </c>
      <c r="CL35" s="47">
        <f>IF(CJ35+CK35=1,0,(IF(0=((COUNTIF(※技術職員有資格者名簿!C35:T35,141)+COUNTIF(※技術職員有資格者名簿!C35:T35,142)+COUNTIF(※技術職員有資格者名簿!C35:T35,150)+COUNTIF(※技術職員有資格者名簿!C35:T35,151)+COUNTIF(※技術職員有資格者名簿!C35:T35,196)+COUNTIF(※技術職員有資格者名簿!C35:T35,296)+COUNTIF(※技術職員有資格者名簿!C35:T35,"64-23")+COUNTIF(※技術職員有資格者名簿!C35:T35,"001-23")+COUNTIF(※技術職員有資格者名簿!C35:T35,"002-23"))),0,1)))</f>
        <v>0</v>
      </c>
      <c r="CM35" s="47">
        <v>0</v>
      </c>
      <c r="CN35" s="47">
        <v>0</v>
      </c>
      <c r="CO35" s="47">
        <f>IF(CM35+CN35=1,0,(IF(0=((COUNTIF(※技術職員有資格者名簿!C35:T35,148)+COUNTIF(※技術職員有資格者名簿!C35:T35,198)+COUNTIF(※技術職員有資格者名簿!C35:T35,298)+COUNTIF(※技術職員有資格者名簿!C35:T35,61)+COUNTIF(※技術職員有資格者名簿!C35:T35,"001-24")+COUNTIF(※技術職員有資格者名簿!C35:T35,"002-24"))),0,1)))</f>
        <v>0</v>
      </c>
      <c r="CP35" s="47">
        <f>IF(COUNTIF(※技術職員有資格者名簿!C35:T35,120)&gt;=1,1,0)</f>
        <v>0</v>
      </c>
      <c r="CQ35" s="47">
        <f>IF(CP35=1,0,(IF(0=((COUNTIF(※技術職員有資格者名簿!C35:T35,223) )),0,1)))</f>
        <v>0</v>
      </c>
      <c r="CR35" s="47">
        <f>IF(CP35+CQ35=1,0,(IF(0=((COUNTIF(※技術職員有資格者名簿!C35:T35,195)+COUNTIF(※技術職員有資格者名簿!C35:T35,295)+COUNTIF(※技術職員有資格者名簿!C35:T35,"64-25")+COUNTIF(※技術職員有資格者名簿!C35:T35,"001-25")+COUNTIF(※技術職員有資格者名簿!C35:T35,"002-25"))),0,1)))</f>
        <v>0</v>
      </c>
      <c r="CS35" s="47">
        <f>IF(COUNTIF(※技術職員有資格者名簿!C35:T35,113)&gt;=1,1,0)</f>
        <v>0</v>
      </c>
      <c r="CT35" s="47">
        <f>IF(CS35=1,0,(IF(0=((COUNTIF(※技術職員有資格者名簿!C35:T35,214) )),0,1)))</f>
        <v>0</v>
      </c>
      <c r="CU35" s="47">
        <f>IF(CS35+CT35=1,0,(IF(0=((COUNTIF(※技術職員有資格者名簿!C35:T35,147)+COUNTIF(※技術職員有資格者名簿!C35:T35,148)+COUNTIF(※技術職員有資格者名簿!C35:T35,153)+COUNTIF(※技術職員有資格者名簿!C35:T35,154)+COUNTIF(※技術職員有資格者名簿!C35:T35,"001-26")+COUNTIF(※技術職員有資格者名簿!C35:T35,"002-26"))),0,1)))</f>
        <v>0</v>
      </c>
      <c r="CV35" s="47">
        <v>0</v>
      </c>
      <c r="CW35" s="47">
        <v>0</v>
      </c>
      <c r="CX35" s="47">
        <f>IF(COUNTIF(※技術職員有資格者名簿!C35:T35,168)+COUNTIF(※技術職員有資格者名簿!C35:T35,169)+COUNTIF(※技術職員有資格者名簿!C35:T35,"64-27")+COUNTIF(※技術職員有資格者名簿!C35:T35,"001-27")+COUNTIF(※技術職員有資格者名簿!C35:T35,"002-27")&gt;=1,1,0)</f>
        <v>0</v>
      </c>
      <c r="CY35" s="47">
        <v>0</v>
      </c>
      <c r="CZ35" s="47">
        <v>0</v>
      </c>
      <c r="DA35" s="47">
        <f>IF(COUNTIF(※技術職員有資格者名簿!C35:T35,154)+COUNTIF(※技術職員有資格者名簿!C35:T35,"001-28")+COUNTIF(※技術職員有資格者名簿!C35:T35,"002-28")&gt;=1,1,0)</f>
        <v>0</v>
      </c>
      <c r="DB35" s="47">
        <f>IF(COUNTIF(※技術職員有資格者名簿!C35:T35,113)+COUNTIF(※技術職員有資格者名簿!C35:T35,120)&gt;=1,1,0)</f>
        <v>0</v>
      </c>
      <c r="DC35" s="47">
        <f>IF(DB35=1,0,(IF(0=((COUNTIF(※技術職員有資格者名簿!C35:T35,214)+COUNTIF(※技術職員有資格者名簿!C35:T35,221)+COUNTIF(※技術職員有資格者名簿!C35:T35,222))),0,1)))</f>
        <v>0</v>
      </c>
      <c r="DD35" s="47">
        <f>IF(DB35+DC35=1,0,(IF(0=((COUNTIF(※技術職員有資格者名簿!C35:T35,141)+COUNTIF(※技術職員有資格者名簿!C35:T35,142)+COUNTIF(※技術職員有資格者名簿!C35:T35,157)++COUNTIF(※技術職員有資格者名簿!C35:T35,257)+COUNTIF(※技術職員有資格者名簿!C35:T35,60)+COUNTIF(※技術職員有資格者名簿!C35:T35,"001-29")+COUNTIF(※技術職員有資格者名簿!C35:T35,"002-29"))),0,1)))</f>
        <v>0</v>
      </c>
    </row>
    <row r="36" spans="1:108" ht="48" customHeight="1">
      <c r="A36" s="126">
        <v>26</v>
      </c>
      <c r="B36" s="174"/>
      <c r="C36" s="158"/>
      <c r="D36" s="159" t="str">
        <f>IFERROR(VLOOKUP($C36,建設工事資格区分コード表!$A:$F,4,FALSE)&amp;"","")</f>
        <v/>
      </c>
      <c r="E36" s="160" t="str">
        <f>IFERROR(VLOOKUP($C36,建設工事資格区分コード表!$A:$F,6,FALSE),"")</f>
        <v/>
      </c>
      <c r="F36" s="158"/>
      <c r="G36" s="159" t="str">
        <f>IFERROR(VLOOKUP($F36,建設工事資格区分コード表!$A:$F,4,FALSE)&amp;"","")</f>
        <v/>
      </c>
      <c r="H36" s="160" t="str">
        <f>IFERROR(VLOOKUP($F36,建設工事資格区分コード表!$A:$F,6,FALSE),"")</f>
        <v/>
      </c>
      <c r="I36" s="158"/>
      <c r="J36" s="159" t="str">
        <f>IFERROR(VLOOKUP($I36,建設工事資格区分コード表!$A:$F,4,FALSE)&amp;"","")</f>
        <v/>
      </c>
      <c r="K36" s="160" t="str">
        <f>IFERROR(VLOOKUP($I36,建設工事資格区分コード表!$A:$F,6,FALSE),"")</f>
        <v/>
      </c>
      <c r="L36" s="158"/>
      <c r="M36" s="159" t="str">
        <f>IFERROR(VLOOKUP($L36,建設工事資格区分コード表!$A:$F,4,FALSE)&amp;"","")</f>
        <v/>
      </c>
      <c r="N36" s="160" t="str">
        <f>IFERROR(VLOOKUP($L36,建設工事資格区分コード表!$A:$F,6,FALSE),"")</f>
        <v/>
      </c>
      <c r="O36" s="158"/>
      <c r="P36" s="159" t="str">
        <f>IFERROR(VLOOKUP($O36,建設工事資格区分コード表!$A:$F,4,FALSE)&amp;"","")</f>
        <v/>
      </c>
      <c r="Q36" s="160" t="str">
        <f>IFERROR(VLOOKUP($O36,建設工事資格区分コード表!$A:$F,6,FALSE),"")</f>
        <v/>
      </c>
      <c r="R36" s="158"/>
      <c r="S36" s="159" t="str">
        <f>IFERROR(VLOOKUP($R36,建設工事資格区分コード表!$A:$F,4,FALSE)&amp;"","")</f>
        <v/>
      </c>
      <c r="T36" s="161" t="str">
        <f>IFERROR(VLOOKUP($R36,建設工事資格区分コード表!$A:$F,6,FALSE),"")</f>
        <v/>
      </c>
      <c r="V36" s="47">
        <f>IF(COUNTIF(※技術職員有資格者名簿!C36:T36,111)+COUNTIF(※技術職員有資格者名簿!C36:T36,113)&gt;=1,1,0)</f>
        <v>0</v>
      </c>
      <c r="W36" s="47">
        <f>IF(V36=1,0,(IF(0=((COUNTIF(※技術職員有資格者名簿!$C36:$T36,212)+COUNTIF(※技術職員有資格者名簿!$C36:$T36,214))),0,1)))</f>
        <v>0</v>
      </c>
      <c r="X36" s="73">
        <f>IF(V36+W36=1,0,(IF(0=((COUNTIF(※技術職員有資格者名簿!C36:T36,141)+COUNTIF(※技術職員有資格者名簿!C36:T36,142)+COUNTIF(※技術職員有資格者名簿!C36:T36,143)++COUNTIF(※技術職員有資格者名簿!C36:T36,149)+COUNTIF(※技術職員有資格者名簿!C36:T36,151)+COUNTIF(※技術職員有資格者名簿!C36:T36,"001-1")+COUNTIF(※技術職員有資格者名簿!C36:T36,"002-1"))),0,1)))</f>
        <v>0</v>
      </c>
      <c r="Y36" s="47">
        <f>IF(COUNTIF(※技術職員有資格者名簿!C36:T36,120)+COUNTIF(※技術職員有資格者名簿!C36:T36,137)&gt;=1,1,0)</f>
        <v>0</v>
      </c>
      <c r="Z36" s="47">
        <f>IF(Y36=1,0,(IF(0=((COUNTIF(※技術職員有資格者名簿!$C36:$T36,221)+COUNTIF(※技術職員有資格者名簿!$C36:$T36,238))),0,1)))</f>
        <v>0</v>
      </c>
      <c r="AA36" s="73">
        <f>IF(Y36+Z36=1,0,(IF(0=((COUNTIF(※技術職員有資格者名簿!F36:W36,"001-2")+COUNTIF(※技術職員有資格者名簿!F36:W36,"002-2"))),0,1)))</f>
        <v>0</v>
      </c>
      <c r="AB36" s="47">
        <f>IF(COUNTIF(※技術職員有資格者名簿!C36:T36,120)+COUNTIF(※技術職員有資格者名簿!C36:T36,137)&gt;=1,1,0)</f>
        <v>0</v>
      </c>
      <c r="AC36" s="47">
        <f>IF(AB36=1,0,(IF(0=((COUNTIF(※技術職員有資格者名簿!C36:T36,222)+COUNTIF(※技術職員有資格者名簿!C36:T36,223)+COUNTIF(※技術職員有資格者名簿!C36:T36,238)+COUNTIF(※技術職員有資格者名簿!C36:T36,239) )),0,1)))</f>
        <v>0</v>
      </c>
      <c r="AD36" s="73">
        <f>IF(AB36+AC36=1,0,(IF(0=(COUNTIF(※技術職員有資格者名簿!C36:T36,171)+COUNTIF(※技術職員有資格者名簿!C36:T36,271)+COUNTIF(※技術職員有資格者名簿!C36:T36,164)++COUNTIF(※技術職員有資格者名簿!C36:T36,264)+COUNTIF(※技術職員有資格者名簿!C36:T36,"64-3" )+COUNTIF(※技術職員有資格者名簿!C36:T36,"001-3")+COUNTIF(※技術職員有資格者名簿!C36:T36,"002-3")),0,1)))</f>
        <v>0</v>
      </c>
      <c r="AE36" s="47">
        <f>IF(COUNTIF(※技術職員有資格者名簿!C36:T36,120)&gt;=1,1,0)</f>
        <v>0</v>
      </c>
      <c r="AF36" s="47">
        <f>IF(AE36=1,0,(IF(0=((COUNTIF(※技術職員有資格者名簿!C36:T36,223) )),0,1)))</f>
        <v>0</v>
      </c>
      <c r="AG36" s="73">
        <f>IF(AE36+AF36=1,0,(IF(0=((COUNTIF(※技術職員有資格者名簿!C36:T36,172)+COUNTIF(※技術職員有資格者名簿!C36:T36,272)+COUNTIF(※技術職員有資格者名簿!C36:T36,"64-4")+COUNTIF(※技術職員有資格者名簿!C36:T36,"001-4")+COUNTIF(※技術職員有資格者名簿!C36:T36,"002-4"))),0,1)))</f>
        <v>0</v>
      </c>
      <c r="AH36" s="47">
        <f>IF(COUNTIF(※技術職員有資格者名簿!C36:T36,111)+COUNTIF(※技術職員有資格者名簿!C36:T36,113)+COUNTIF(※技術職員有資格者名簿!C36:T36,120)&gt;=1,1,0)</f>
        <v>0</v>
      </c>
      <c r="AI36" s="47">
        <f>IF(AH36=1,0,(IF(0=((COUNTIF(※技術職員有資格者名簿!C36:T36,212)+COUNTIF(※技術職員有資格者名簿!C36:T36,214)+COUNTIF(※技術職員有資格者名簿!C36:T36,216)+COUNTIF(※技術職員有資格者名簿!C36:T36,222))),0,1)))</f>
        <v>0</v>
      </c>
      <c r="AJ36" s="47">
        <f>IF(AH36+AI36=1,0,(IF(0=((COUNTIF(※技術職員有資格者名簿!C36:T36,141)+COUNTIF(※技術職員有資格者名簿!C36:T36,142)+COUNTIF(※技術職員有資格者名簿!C36:T36,143)+COUNTIF(※技術職員有資格者名簿!C36:T36,149)+COUNTIF(※技術職員有資格者名簿!C36:T36,151)+COUNTIF(※技術職員有資格者名簿!C36:T36,164)+COUNTIF(※技術職員有資格者名簿!C36:T36,264)+COUNTIF(※技術職員有資格者名簿!C36:T36,157)+COUNTIF(※技術職員有資格者名簿!C36:T36,257)+COUNTIF(※技術職員有資格者名簿!C36:T36,173)+COUNTIF(※技術職員有資格者名簿!C36:T36,273)+COUNTIF(※技術職員有資格者名簿!C36:T36,166)+COUNTIF(※技術職員有資格者名簿!C36:T36,266)+COUNTIF(※技術職員有資格者名簿!C36:T36,61)+COUNTIF(※技術職員有資格者名簿!C36:T36,40)+COUNTIF(※技術職員有資格者名簿!C36:T36,"64-5")+COUNTIF(※技術職員有資格者名簿!C36:T36,"001-5")+COUNTIF(※技術職員有資格者名簿!C36:T36,"002-5") )),0,1)))</f>
        <v>0</v>
      </c>
      <c r="AK36" s="47">
        <f>IF(COUNTIF(※技術職員有資格者名簿!C36:T36,113)+COUNTIF(※技術職員有資格者名簿!C36:T36,120)&gt;=1,1,0)</f>
        <v>0</v>
      </c>
      <c r="AL36" s="47">
        <f>IF(AK36=1,0,(IF(0=((COUNTIF(※技術職員有資格者名簿!C36:T36,214)+COUNTIF(※技術職員有資格者名簿!C36:T36,223))),0,1)))</f>
        <v>0</v>
      </c>
      <c r="AM36" s="47">
        <f>IF(AK36+AL36=1,0,(IF(0=((COUNTIF(※技術職員有資格者名簿!C36:T36,179)+COUNTIF(※技術職員有資格者名簿!C36:T36,279)+COUNTIF(※技術職員有資格者名簿!C36:T36,180)++COUNTIF(※技術職員有資格者名簿!C36:T36,280)+COUNTIF(※技術職員有資格者名簿!C36:T36,"64-6")+COUNTIF(※技術職員有資格者名簿!C36:T36,"001-6")+COUNTIF(※技術職員有資格者名簿!C36:T36,"002-6"))),0,1)))</f>
        <v>0</v>
      </c>
      <c r="AN36" s="47">
        <f>IF(COUNTIF(※技術職員有資格者名簿!C36:T36,120)+COUNTIF(※技術職員有資格者名簿!C36:T36,137)&gt;=1,1,0)</f>
        <v>0</v>
      </c>
      <c r="AO36" s="47">
        <f>IF(AN36=1,0,(IF(0=((COUNTIF(※技術職員有資格者名簿!C36:T36,223)+COUNTIF(※技術職員有資格者名簿!C36:T36,238) )),0,1)))</f>
        <v>0</v>
      </c>
      <c r="AP36" s="47">
        <f>IF(AN36+AO36=1,0,(IF(0=((COUNTIF(※技術職員有資格者名簿!C36:T36,170)+COUNTIF(※技術職員有資格者名簿!C36:T36,270)+COUNTIF(※技術職員有資格者名簿!C36:T36,184)++COUNTIF(※技術職員有資格者名簿!C36:T36,284)+COUNTIF(※技術職員有資格者名簿!C36:T36,186)+COUNTIF(※技術職員有資格者名簿!C36:T36,286)+COUNTIF(※技術職員有資格者名簿!C36:T36,"64-7")+COUNTIF(※技術職員有資格者名簿!C36:T36,"001-7")+COUNTIF(※技術職員有資格者名簿!C36:T36,"002-7"))),0,1)))</f>
        <v>0</v>
      </c>
      <c r="AQ36" s="47">
        <f>IF(COUNTIF(※技術職員有資格者名簿!C36:T36,127)&gt;=1,1,0)</f>
        <v>0</v>
      </c>
      <c r="AR36" s="47">
        <f>IF(AQ36=1,0,(IF(0=((COUNTIF(※技術職員有資格者名簿!C36:T36,228)+COUNTIF(※技術職員有資格者名簿!C36:T36,155) )),0,1)))</f>
        <v>0</v>
      </c>
      <c r="AS36" s="47">
        <f>IF(AQ36+AR36=1,0,(IF(0=((COUNTIF(※技術職員有資格者名簿!C36:T36,141)+COUNTIF(※技術職員有資格者名簿!C36:T36,142)+COUNTIF(※技術職員有資格者名簿!C36:T36,144)++COUNTIF(※技術職員有資格者名簿!C36:T36,256)+COUNTIF(※技術職員有資格者名簿!C36:T36,258)+COUNTIF(※技術職員有資格者名簿!C36:T36,62)+COUNTIF(※技術職員有資格者名簿!C36:T36,63)+COUNTIF(※技術職員有資格者名簿!C36:T36,"64-8")+COUNTIF(※技術職員有資格者名簿!C36:T36,"001-8")+COUNTIF(※技術職員有資格者名簿!C36:T36,"002-8"))),0,1)))</f>
        <v>0</v>
      </c>
      <c r="AT36" s="47">
        <f>IF(COUNTIF(※技術職員有資格者名簿!C36:T36,129)&gt;=1,1,0)</f>
        <v>0</v>
      </c>
      <c r="AU36" s="47">
        <f>IF(AT36=1,0,(IF(0=((COUNTIF(※技術職員有資格者名簿!C36:T36,230) )),0,1)))</f>
        <v>0</v>
      </c>
      <c r="AV36" s="47">
        <f>IF(AT36+AU36=1,0,(IF(0=((COUNTIF(※技術職員有資格者名簿!C36:T36,146)+COUNTIF(※技術職員有資格者名簿!C36:T36,147)+COUNTIF(※技術職員有資格者名簿!C36:T36,148)+COUNTIF(※技術職員有資格者名簿!C36:T36,152)+COUNTIF(※技術職員有資格者名簿!C36:T36,153)+COUNTIF(※技術職員有資格者名簿!C36:T36,154)+COUNTIF(※技術職員有資格者名簿!C36:T36,265)+COUNTIF(※技術職員有資格者名簿!C36:T36,174)+COUNTIF(※技術職員有資格者名簿!C36:T36,274)+COUNTIF(※技術職員有資格者名簿!C36:T36,175)+COUNTIF(※技術職員有資格者名簿!C36:T36,275)+COUNTIF(※技術職員有資格者名簿!C36:T36,176)+COUNTIF(※技術職員有資格者名簿!C36:T36,276)+COUNTIF(※技術職員有資格者名簿!C36:T36,170)+COUNTIF(※技術職員有資格者名簿!C36:T36,270)+COUNTIF(※技術職員有資格者名簿!C36:T36,62)+COUNTIF(※技術職員有資格者名簿!C36:T36,63)+COUNTIF(※技術職員有資格者名簿!C36:T36,"64-9")+COUNTIF(※技術職員有資格者名簿!C36:T36,"001-9")+COUNTIF(※技術職員有資格者名簿!C36:T36,"002-9"))),0,1)))</f>
        <v>0</v>
      </c>
      <c r="AW36" s="47">
        <f>IF(COUNTIF(※技術職員有資格者名簿!C36:T36,120)+COUNTIF(※技術職員有資格者名簿!C36:T36,137)&gt;=1,1,0)</f>
        <v>0</v>
      </c>
      <c r="AX36" s="47">
        <f>IF(AW36=1,0,(IF(0=((COUNTIF(※技術職員有資格者名簿!C36:T36,222)+COUNTIF(※技術職員有資格者名簿!C36:T36,223)+COUNTIF(※技術職員有資格者名簿!C36:T36,238))),0,1)))</f>
        <v>0</v>
      </c>
      <c r="AY36" s="47">
        <f>IF(AW36+AX36=1,0,(IF(0=((COUNTIF(※技術職員有資格者名簿!C36:T36,177)+COUNTIF(※技術職員有資格者名簿!C36:T36,277)+COUNTIF(※技術職員有資格者名簿!C36:T36,178)++COUNTIF(※技術職員有資格者名簿!C36:T36,278)+COUNTIF(※技術職員有資格者名簿!C36:T36,179)+COUNTIF(※技術職員有資格者名簿!C36:T36,279)+COUNTIF(※技術職員有資格者名簿!C36:T36,"64-10")+COUNTIF(※技術職員有資格者名簿!C36:T36,"001-10")+COUNTIF(※技術職員有資格者名簿!C36:T36,"002-10"))),0,1)))</f>
        <v>0</v>
      </c>
      <c r="AZ36" s="47">
        <f>IF(COUNTIF(※技術職員有資格者名簿!C36:T36,113)+COUNTIF(※技術職員有資格者名簿!C36:T36,120)+COUNTIF(※技術職員有資格者名簿!C36:T36,137)&gt;=1,1,0)</f>
        <v>0</v>
      </c>
      <c r="BA36" s="47">
        <f>IF(AZ36=1,0,(IF(0=((COUNTIF(※技術職員有資格者名簿!C36:T36,214)+COUNTIF(※技術職員有資格者名簿!C36:T36,222))),0,1)))</f>
        <v>0</v>
      </c>
      <c r="BB36" s="47">
        <f>IF(AZ36+BA36=1,0,(IF(0=((COUNTIF(※技術職員有資格者名簿!C36:T36,142)+COUNTIF(※技術職員有資格者名簿!C36:T36,181)+COUNTIF(※技術職員有資格者名簿!C36:T36,281)++COUNTIF(※技術職員有資格者名簿!C36:T36,"64-11")+COUNTIF(※技術職員有資格者名簿!C36:T36,"001-11")+COUNTIF(※技術職員有資格者名簿!C36:T36,"002-11"))),0,1)))</f>
        <v>0</v>
      </c>
      <c r="BC36" s="47">
        <f>IF(COUNTIF(※技術職員有資格者名簿!C36:T36,120)&gt;=1,1,0)</f>
        <v>0</v>
      </c>
      <c r="BD36" s="47">
        <f>IF(BC36=1,0,(IF(0=((COUNTIF(※技術職員有資格者名簿!C36:T36,222))),0,1)))</f>
        <v>0</v>
      </c>
      <c r="BE36" s="47">
        <f>IF(BC36+BD36=1,0,(IF(0=((COUNTIF(※技術職員有資格者名簿!C36:T36,182)+COUNTIF(※技術職員有資格者名簿!C36:T36,282)++COUNTIF(※技術職員有資格者名簿!C36:T36,"64-12")+COUNTIF(※技術職員有資格者名簿!C36:T36,"001-12")+COUNTIF(※技術職員有資格者名簿!C36:T36,"002-12"))),0,1)))</f>
        <v>0</v>
      </c>
      <c r="BF36" s="47">
        <f>IF(COUNTIF(※技術職員有資格者名簿!C36:T36,111)+COUNTIF(※技術職員有資格者名簿!C36:T36,113)&gt;=1,1,0)</f>
        <v>0</v>
      </c>
      <c r="BG36" s="47">
        <f>IF(BF36=1,0,(IF(0=((COUNTIF(※技術職員有資格者名簿!C36:T36,212)+COUNTIF(※技術職員有資格者名簿!C36:T36,214))),0,1)))</f>
        <v>0</v>
      </c>
      <c r="BH36" s="47">
        <f>IF(BF36+BG36=1,0,(IF(0=((COUNTIF(※技術職員有資格者名簿!C36:T36,141)+COUNTIF(※技術職員有資格者名簿!C36:T36,142)++COUNTIF(※技術職員有資格者名簿!C36:T36,"64-13")+COUNTIF(※技術職員有資格者名簿!C36:T36,"001-13")+COUNTIF(※技術職員有資格者名簿!C36:T36,"002-13"))),0,1)))</f>
        <v>0</v>
      </c>
      <c r="BI36" s="47">
        <f>IF(COUNTIF(※技術職員有資格者名簿!C36:T36,113)&gt;=1,1,0)</f>
        <v>0</v>
      </c>
      <c r="BJ36" s="47">
        <f>IF(BI36=1,0,(IF(0=((COUNTIF(※技術職員有資格者名簿!C36:T36,214))),0,1)))</f>
        <v>0</v>
      </c>
      <c r="BK36" s="47">
        <f>IF(BI36+BJ36=1,0,(IF(0=((COUNTIF(※技術職員有資格者名簿!C36:T36,141)+COUNTIF(※技術職員有資格者名簿!C36:T36,142)+COUNTIF(※技術職員有資格者名簿!C36:T36,149)+COUNTIF(※技術職員有資格者名簿!C36:T36,"64-14")+COUNTIF(※技術職員有資格者名簿!C36:T36,"001-14")+COUNTIF(※技術職員有資格者名簿!C36:T36,"002-14"))),0,1)))</f>
        <v>0</v>
      </c>
      <c r="BL36" s="47">
        <f>IF(COUNTIF(※技術職員有資格者名簿!C36:T36,120)&gt;=1,1,0)</f>
        <v>0</v>
      </c>
      <c r="BM36" s="47">
        <f>IF(BL36=1,0,(IF(0=((COUNTIF(※技術職員有資格者名簿!C36:T36,223) )),0,1)))</f>
        <v>0</v>
      </c>
      <c r="BN36" s="47">
        <f>IF(BL36+BM36=1,0,(IF(0=((COUNTIF(※技術職員有資格者名簿!C36:T36,170)+COUNTIF(※技術職員有資格者名簿!C36:T36,270)+COUNTIF(※技術職員有資格者名簿!C36:T36,183)+COUNTIF(※技術職員有資格者名簿!C36:T36,283)+COUNTIF(※技術職員有資格者名簿!C36:T36,184)+COUNTIF(※技術職員有資格者名簿!C36:T36,284)+COUNTIF(※技術職員有資格者名簿!C36:T36,185)+COUNTIF(※技術職員有資格者名簿!C36:T36,285)+COUNTIF(※技術職員有資格者名簿!C36:T36,"64-15")+COUNTIF(※技術職員有資格者名簿!C36:T36,"001-15")+COUNTIF(※技術職員有資格者名簿!C36:T36,"002-15"))),0,1)))</f>
        <v>0</v>
      </c>
      <c r="BO36" s="47">
        <f>IF(COUNTIF(※技術職員有資格者名簿!C36:T36,120)&gt;=1,1,0)</f>
        <v>0</v>
      </c>
      <c r="BP36" s="47">
        <f>IF(BO36=1,0,(IF(0=((COUNTIF(※技術職員有資格者名簿!C36:T36,223) )),0,1)))</f>
        <v>0</v>
      </c>
      <c r="BQ36" s="47">
        <f>IF(BO36+BP36=1,0,(IF(0=((COUNTIF(※技術職員有資格者名簿!C36:T36,187)+COUNTIF(※技術職員有資格者名簿!C36:T36,287)++COUNTIF(※技術職員有資格者名簿!C36:T36,"64-16")+COUNTIF(※技術職員有資格者名簿!C36:T36,"001-16")+COUNTIF(※技術職員有資格者名簿!C36:T36,"002-16"))),0,1)))</f>
        <v>0</v>
      </c>
      <c r="BR36" s="47">
        <f>IF(COUNTIF(※技術職員有資格者名簿!C36:T36,113)+COUNTIF(※技術職員有資格者名簿!C36:T36,120)&gt;=1,1,0)</f>
        <v>0</v>
      </c>
      <c r="BS36" s="47">
        <f>IF(BR36=1,0,(IF(0=((COUNTIF(※技術職員有資格者名簿!C36:T36,215)+COUNTIF(※技術職員有資格者名簿!C36:T36,223))),0,1)))</f>
        <v>0</v>
      </c>
      <c r="BT36" s="47">
        <f>IF(BR36+BS36=1,0,(IF(0=((COUNTIF(※技術職員有資格者名簿!C36:T36,188)+COUNTIF(※技術職員有資格者名簿!C36:T36,288)+COUNTIF(※技術職員有資格者名簿!C36:T36,189)++COUNTIF(※技術職員有資格者名簿!C36:T36,289)+COUNTIF(※技術職員有資格者名簿!C36:T36,190)+COUNTIF(※技術職員有資格者名簿!C36:T36,290)+COUNTIF(※技術職員有資格者名簿!C36:T36,191)+COUNTIF(※技術職員有資格者名簿!C36:T36,291)+COUNTIF(※技術職員有資格者名簿!C36:T36,167)+COUNTIF(※技術職員有資格者名簿!C36:T36,"64-17")+COUNTIF(※技術職員有資格者名簿!C36:T36,"001-17")+COUNTIF(※技術職員有資格者名簿!C36:T36,"002-17"))),0,1)))</f>
        <v>0</v>
      </c>
      <c r="BU36" s="47">
        <f>IF(COUNTIF(※技術職員有資格者名簿!C36:T36,120)&gt;=1,1,0)</f>
        <v>0</v>
      </c>
      <c r="BV36" s="47">
        <f>IF(BU36=1,0,(IF(0=((COUNTIF(※技術職員有資格者名簿!C36:T36,223) )),0,1)))</f>
        <v>0</v>
      </c>
      <c r="BW36" s="47">
        <f>IF(BU36+BV36=1,0,(IF(0=((COUNTIF(※技術職員有資格者名簿!C36:T36,197)+COUNTIF(※技術職員有資格者名簿!C36:T36,297)++COUNTIF(※技術職員有資格者名簿!C36:T36,"64-18")+COUNTIF(※技術職員有資格者名簿!C36:T36,"001-18")+COUNTIF(※技術職員有資格者名簿!C36:T36,"002-18"))),0,1)))</f>
        <v>0</v>
      </c>
      <c r="BX36" s="47">
        <f>IF(COUNTIF(※技術職員有資格者名簿!C36:T36,120)+COUNTIF(※技術職員有資格者名簿!C36:T36,137)&gt;=1,1,0)</f>
        <v>0</v>
      </c>
      <c r="BY36" s="47">
        <f>IF(BX36=1,0,(IF(0=((COUNTIF(※技術職員有資格者名簿!C36:T36,223)+COUNTIF(※技術職員有資格者名簿!C36:T36,238) )),0,1)))</f>
        <v>0</v>
      </c>
      <c r="BZ36" s="47">
        <f>IF(BX36+BY36=1,0,(IF(0=((COUNTIF(※技術職員有資格者名簿!C36:T36,192)+COUNTIF(※技術職員有資格者名簿!C36:T36,292)+COUNTIF(※技術職員有資格者名簿!C36:T36,193)++COUNTIF(※技術職員有資格者名簿!C36:T36,293)+COUNTIF(※技術職員有資格者名簿!C36:T36,"64-19")+COUNTIF(※技術職員有資格者名簿!C36:T36,"001-19")+COUNTIF(※技術職員有資格者名簿!C36:T36,"002-19"))),0,1)))</f>
        <v>0</v>
      </c>
      <c r="CA36" s="47">
        <v>0</v>
      </c>
      <c r="CB36" s="47">
        <v>0</v>
      </c>
      <c r="CC36" s="47">
        <f>IF(CA36+CB36=1,0,(IF(0=((COUNTIF(※技術職員有資格者名簿!C36:T36,145)+COUNTIF(※技術職員有資格者名簿!C36:T36,146)+COUNTIF(※技術職員有資格者名簿!C36:T36,"001-20")+COUNTIF(※技術職員有資格者名簿!C36:T36,"002-20"))),0,1)))</f>
        <v>0</v>
      </c>
      <c r="CD36" s="47">
        <f>IF(COUNTIF(※技術職員有資格者名簿!C36:T36,120)&gt;=1,1,0)</f>
        <v>0</v>
      </c>
      <c r="CE36" s="47">
        <f>IF(CD36=1,0,(IF(0=((COUNTIF(※技術職員有資格者名簿!C36:T36,223) )),0,1)))</f>
        <v>0</v>
      </c>
      <c r="CF36" s="47">
        <f>IF(CD36+CE36=1,0,(IF(0=((COUNTIF(※技術職員有資格者名簿!C36:T36,194)+COUNTIF(※技術職員有資格者名簿!C36:T36,294)+COUNTIF(※技術職員有資格者名簿!C36:T36,"64-21")+COUNTIF(※技術職員有資格者名簿!C36:T36,"001-21")+COUNTIF(※技術職員有資格者名簿!C36:T36,"002-21"))),0,1)))</f>
        <v>0</v>
      </c>
      <c r="CG36" s="47">
        <f>IF(COUNTIF(※技術職員有資格者名簿!C36:T36,131)&gt;=1,1,0)</f>
        <v>0</v>
      </c>
      <c r="CH36" s="47">
        <f>IF(CG36=1,0,(IF(0=((COUNTIF(※技術職員有資格者名簿!C36:T36,232) )),0,1)))</f>
        <v>0</v>
      </c>
      <c r="CI36" s="47">
        <f>IF(CG36+CH36=1,0,(IF(0=((COUNTIF(※技術職員有資格者名簿!C36:T36,144)+COUNTIF(※技術職員有資格者名簿!C36:T36,259)+COUNTIF(※技術職員有資格者名簿!C36:T36,260)+COUNTIF(※技術職員有資格者名簿!C36:T36,261)+COUNTIF(※技術職員有資格者名簿!C36:T36,"64-22")+COUNTIF(※技術職員有資格者名簿!C36:T36,"001-22")+COUNTIF(※技術職員有資格者名簿!C36:T36,"002-22"))),0,1)))</f>
        <v>0</v>
      </c>
      <c r="CJ36" s="47">
        <f>IF(COUNTIF(※技術職員有資格者名簿!C36:T36,133)&gt;=1,1,0)</f>
        <v>0</v>
      </c>
      <c r="CK36" s="47">
        <f>IF(CJ36=1,0,(IF(0=((COUNTIF(※技術職員有資格者名簿!C36:T36,234))),0,1)))</f>
        <v>0</v>
      </c>
      <c r="CL36" s="47">
        <f>IF(CJ36+CK36=1,0,(IF(0=((COUNTIF(※技術職員有資格者名簿!C36:T36,141)+COUNTIF(※技術職員有資格者名簿!C36:T36,142)+COUNTIF(※技術職員有資格者名簿!C36:T36,150)+COUNTIF(※技術職員有資格者名簿!C36:T36,151)+COUNTIF(※技術職員有資格者名簿!C36:T36,196)+COUNTIF(※技術職員有資格者名簿!C36:T36,296)+COUNTIF(※技術職員有資格者名簿!C36:T36,"64-23")+COUNTIF(※技術職員有資格者名簿!C36:T36,"001-23")+COUNTIF(※技術職員有資格者名簿!C36:T36,"002-23"))),0,1)))</f>
        <v>0</v>
      </c>
      <c r="CM36" s="47">
        <v>0</v>
      </c>
      <c r="CN36" s="47">
        <v>0</v>
      </c>
      <c r="CO36" s="47">
        <f>IF(CM36+CN36=1,0,(IF(0=((COUNTIF(※技術職員有資格者名簿!C36:T36,148)+COUNTIF(※技術職員有資格者名簿!C36:T36,198)+COUNTIF(※技術職員有資格者名簿!C36:T36,298)+COUNTIF(※技術職員有資格者名簿!C36:T36,61)+COUNTIF(※技術職員有資格者名簿!C36:T36,"001-24")+COUNTIF(※技術職員有資格者名簿!C36:T36,"002-24"))),0,1)))</f>
        <v>0</v>
      </c>
      <c r="CP36" s="47">
        <f>IF(COUNTIF(※技術職員有資格者名簿!C36:T36,120)&gt;=1,1,0)</f>
        <v>0</v>
      </c>
      <c r="CQ36" s="47">
        <f>IF(CP36=1,0,(IF(0=((COUNTIF(※技術職員有資格者名簿!C36:T36,223) )),0,1)))</f>
        <v>0</v>
      </c>
      <c r="CR36" s="47">
        <f>IF(CP36+CQ36=1,0,(IF(0=((COUNTIF(※技術職員有資格者名簿!C36:T36,195)+COUNTIF(※技術職員有資格者名簿!C36:T36,295)+COUNTIF(※技術職員有資格者名簿!C36:T36,"64-25")+COUNTIF(※技術職員有資格者名簿!C36:T36,"001-25")+COUNTIF(※技術職員有資格者名簿!C36:T36,"002-25"))),0,1)))</f>
        <v>0</v>
      </c>
      <c r="CS36" s="47">
        <f>IF(COUNTIF(※技術職員有資格者名簿!C36:T36,113)&gt;=1,1,0)</f>
        <v>0</v>
      </c>
      <c r="CT36" s="47">
        <f>IF(CS36=1,0,(IF(0=((COUNTIF(※技術職員有資格者名簿!C36:T36,214) )),0,1)))</f>
        <v>0</v>
      </c>
      <c r="CU36" s="47">
        <f>IF(CS36+CT36=1,0,(IF(0=((COUNTIF(※技術職員有資格者名簿!C36:T36,147)+COUNTIF(※技術職員有資格者名簿!C36:T36,148)+COUNTIF(※技術職員有資格者名簿!C36:T36,153)+COUNTIF(※技術職員有資格者名簿!C36:T36,154)+COUNTIF(※技術職員有資格者名簿!C36:T36,"001-26")+COUNTIF(※技術職員有資格者名簿!C36:T36,"002-26"))),0,1)))</f>
        <v>0</v>
      </c>
      <c r="CV36" s="47">
        <v>0</v>
      </c>
      <c r="CW36" s="47">
        <v>0</v>
      </c>
      <c r="CX36" s="47">
        <f>IF(COUNTIF(※技術職員有資格者名簿!C36:T36,168)+COUNTIF(※技術職員有資格者名簿!C36:T36,169)+COUNTIF(※技術職員有資格者名簿!C36:T36,"64-27")+COUNTIF(※技術職員有資格者名簿!C36:T36,"001-27")+COUNTIF(※技術職員有資格者名簿!C36:T36,"002-27")&gt;=1,1,0)</f>
        <v>0</v>
      </c>
      <c r="CY36" s="47">
        <v>0</v>
      </c>
      <c r="CZ36" s="47">
        <v>0</v>
      </c>
      <c r="DA36" s="47">
        <f>IF(COUNTIF(※技術職員有資格者名簿!C36:T36,154)+COUNTIF(※技術職員有資格者名簿!C36:T36,"001-28")+COUNTIF(※技術職員有資格者名簿!C36:T36,"002-28")&gt;=1,1,0)</f>
        <v>0</v>
      </c>
      <c r="DB36" s="47">
        <f>IF(COUNTIF(※技術職員有資格者名簿!C36:T36,113)+COUNTIF(※技術職員有資格者名簿!C36:T36,120)&gt;=1,1,0)</f>
        <v>0</v>
      </c>
      <c r="DC36" s="47">
        <f>IF(DB36=1,0,(IF(0=((COUNTIF(※技術職員有資格者名簿!C36:T36,214)+COUNTIF(※技術職員有資格者名簿!C36:T36,221)+COUNTIF(※技術職員有資格者名簿!C36:T36,222))),0,1)))</f>
        <v>0</v>
      </c>
      <c r="DD36" s="47">
        <f>IF(DB36+DC36=1,0,(IF(0=((COUNTIF(※技術職員有資格者名簿!C36:T36,141)+COUNTIF(※技術職員有資格者名簿!C36:T36,142)+COUNTIF(※技術職員有資格者名簿!C36:T36,157)++COUNTIF(※技術職員有資格者名簿!C36:T36,257)+COUNTIF(※技術職員有資格者名簿!C36:T36,60)+COUNTIF(※技術職員有資格者名簿!C36:T36,"001-29")+COUNTIF(※技術職員有資格者名簿!C36:T36,"002-29"))),0,1)))</f>
        <v>0</v>
      </c>
    </row>
    <row r="37" spans="1:108" ht="48" customHeight="1">
      <c r="A37" s="125">
        <v>27</v>
      </c>
      <c r="B37" s="174"/>
      <c r="C37" s="158"/>
      <c r="D37" s="159" t="str">
        <f>IFERROR(VLOOKUP($C37,建設工事資格区分コード表!$A:$F,4,FALSE)&amp;"","")</f>
        <v/>
      </c>
      <c r="E37" s="160" t="str">
        <f>IFERROR(VLOOKUP($C37,建設工事資格区分コード表!$A:$F,6,FALSE),"")</f>
        <v/>
      </c>
      <c r="F37" s="158"/>
      <c r="G37" s="159" t="str">
        <f>IFERROR(VLOOKUP($F37,建設工事資格区分コード表!$A:$F,4,FALSE)&amp;"","")</f>
        <v/>
      </c>
      <c r="H37" s="160" t="str">
        <f>IFERROR(VLOOKUP($F37,建設工事資格区分コード表!$A:$F,6,FALSE),"")</f>
        <v/>
      </c>
      <c r="I37" s="158"/>
      <c r="J37" s="159" t="str">
        <f>IFERROR(VLOOKUP($I37,建設工事資格区分コード表!$A:$F,4,FALSE)&amp;"","")</f>
        <v/>
      </c>
      <c r="K37" s="160" t="str">
        <f>IFERROR(VLOOKUP($I37,建設工事資格区分コード表!$A:$F,6,FALSE),"")</f>
        <v/>
      </c>
      <c r="L37" s="158"/>
      <c r="M37" s="159" t="str">
        <f>IFERROR(VLOOKUP($L37,建設工事資格区分コード表!$A:$F,4,FALSE)&amp;"","")</f>
        <v/>
      </c>
      <c r="N37" s="160" t="str">
        <f>IFERROR(VLOOKUP($L37,建設工事資格区分コード表!$A:$F,6,FALSE),"")</f>
        <v/>
      </c>
      <c r="O37" s="158"/>
      <c r="P37" s="159" t="str">
        <f>IFERROR(VLOOKUP($O37,建設工事資格区分コード表!$A:$F,4,FALSE)&amp;"","")</f>
        <v/>
      </c>
      <c r="Q37" s="160" t="str">
        <f>IFERROR(VLOOKUP($O37,建設工事資格区分コード表!$A:$F,6,FALSE),"")</f>
        <v/>
      </c>
      <c r="R37" s="158"/>
      <c r="S37" s="159" t="str">
        <f>IFERROR(VLOOKUP($R37,建設工事資格区分コード表!$A:$F,4,FALSE)&amp;"","")</f>
        <v/>
      </c>
      <c r="T37" s="161" t="str">
        <f>IFERROR(VLOOKUP($R37,建設工事資格区分コード表!$A:$F,6,FALSE),"")</f>
        <v/>
      </c>
      <c r="V37" s="47">
        <f>IF(COUNTIF(※技術職員有資格者名簿!C37:T37,111)+COUNTIF(※技術職員有資格者名簿!C37:T37,113)&gt;=1,1,0)</f>
        <v>0</v>
      </c>
      <c r="W37" s="47">
        <f>IF(V37=1,0,(IF(0=((COUNTIF(※技術職員有資格者名簿!$C37:$T37,212)+COUNTIF(※技術職員有資格者名簿!$C37:$T37,214))),0,1)))</f>
        <v>0</v>
      </c>
      <c r="X37" s="73">
        <f>IF(V37+W37=1,0,(IF(0=((COUNTIF(※技術職員有資格者名簿!C37:T37,141)+COUNTIF(※技術職員有資格者名簿!C37:T37,142)+COUNTIF(※技術職員有資格者名簿!C37:T37,143)++COUNTIF(※技術職員有資格者名簿!C37:T37,149)+COUNTIF(※技術職員有資格者名簿!C37:T37,151)+COUNTIF(※技術職員有資格者名簿!C37:T37,"001-1")+COUNTIF(※技術職員有資格者名簿!C37:T37,"002-1"))),0,1)))</f>
        <v>0</v>
      </c>
      <c r="Y37" s="47">
        <f>IF(COUNTIF(※技術職員有資格者名簿!C37:T37,120)+COUNTIF(※技術職員有資格者名簿!C37:T37,137)&gt;=1,1,0)</f>
        <v>0</v>
      </c>
      <c r="Z37" s="47">
        <f>IF(Y37=1,0,(IF(0=((COUNTIF(※技術職員有資格者名簿!$C37:$T37,221)+COUNTIF(※技術職員有資格者名簿!$C37:$T37,238))),0,1)))</f>
        <v>0</v>
      </c>
      <c r="AA37" s="73">
        <f>IF(Y37+Z37=1,0,(IF(0=((COUNTIF(※技術職員有資格者名簿!F37:W37,"001-2")+COUNTIF(※技術職員有資格者名簿!F37:W37,"002-2"))),0,1)))</f>
        <v>0</v>
      </c>
      <c r="AB37" s="47">
        <f>IF(COUNTIF(※技術職員有資格者名簿!C37:T37,120)+COUNTIF(※技術職員有資格者名簿!C37:T37,137)&gt;=1,1,0)</f>
        <v>0</v>
      </c>
      <c r="AC37" s="47">
        <f>IF(AB37=1,0,(IF(0=((COUNTIF(※技術職員有資格者名簿!C37:T37,222)+COUNTIF(※技術職員有資格者名簿!C37:T37,223)+COUNTIF(※技術職員有資格者名簿!C37:T37,238)+COUNTIF(※技術職員有資格者名簿!C37:T37,239) )),0,1)))</f>
        <v>0</v>
      </c>
      <c r="AD37" s="73">
        <f>IF(AB37+AC37=1,0,(IF(0=(COUNTIF(※技術職員有資格者名簿!C37:T37,171)+COUNTIF(※技術職員有資格者名簿!C37:T37,271)+COUNTIF(※技術職員有資格者名簿!C37:T37,164)++COUNTIF(※技術職員有資格者名簿!C37:T37,264)+COUNTIF(※技術職員有資格者名簿!C37:T37,"64-3" )+COUNTIF(※技術職員有資格者名簿!C37:T37,"001-3")+COUNTIF(※技術職員有資格者名簿!C37:T37,"002-3")),0,1)))</f>
        <v>0</v>
      </c>
      <c r="AE37" s="47">
        <f>IF(COUNTIF(※技術職員有資格者名簿!C37:T37,120)&gt;=1,1,0)</f>
        <v>0</v>
      </c>
      <c r="AF37" s="47">
        <f>IF(AE37=1,0,(IF(0=((COUNTIF(※技術職員有資格者名簿!C37:T37,223) )),0,1)))</f>
        <v>0</v>
      </c>
      <c r="AG37" s="73">
        <f>IF(AE37+AF37=1,0,(IF(0=((COUNTIF(※技術職員有資格者名簿!C37:T37,172)+COUNTIF(※技術職員有資格者名簿!C37:T37,272)+COUNTIF(※技術職員有資格者名簿!C37:T37,"64-4")+COUNTIF(※技術職員有資格者名簿!C37:T37,"001-4")+COUNTIF(※技術職員有資格者名簿!C37:T37,"002-4"))),0,1)))</f>
        <v>0</v>
      </c>
      <c r="AH37" s="47">
        <f>IF(COUNTIF(※技術職員有資格者名簿!C37:T37,111)+COUNTIF(※技術職員有資格者名簿!C37:T37,113)+COUNTIF(※技術職員有資格者名簿!C37:T37,120)&gt;=1,1,0)</f>
        <v>0</v>
      </c>
      <c r="AI37" s="47">
        <f>IF(AH37=1,0,(IF(0=((COUNTIF(※技術職員有資格者名簿!C37:T37,212)+COUNTIF(※技術職員有資格者名簿!C37:T37,214)+COUNTIF(※技術職員有資格者名簿!C37:T37,216)+COUNTIF(※技術職員有資格者名簿!C37:T37,222))),0,1)))</f>
        <v>0</v>
      </c>
      <c r="AJ37" s="47">
        <f>IF(AH37+AI37=1,0,(IF(0=((COUNTIF(※技術職員有資格者名簿!C37:T37,141)+COUNTIF(※技術職員有資格者名簿!C37:T37,142)+COUNTIF(※技術職員有資格者名簿!C37:T37,143)+COUNTIF(※技術職員有資格者名簿!C37:T37,149)+COUNTIF(※技術職員有資格者名簿!C37:T37,151)+COUNTIF(※技術職員有資格者名簿!C37:T37,164)+COUNTIF(※技術職員有資格者名簿!C37:T37,264)+COUNTIF(※技術職員有資格者名簿!C37:T37,157)+COUNTIF(※技術職員有資格者名簿!C37:T37,257)+COUNTIF(※技術職員有資格者名簿!C37:T37,173)+COUNTIF(※技術職員有資格者名簿!C37:T37,273)+COUNTIF(※技術職員有資格者名簿!C37:T37,166)+COUNTIF(※技術職員有資格者名簿!C37:T37,266)+COUNTIF(※技術職員有資格者名簿!C37:T37,61)+COUNTIF(※技術職員有資格者名簿!C37:T37,40)+COUNTIF(※技術職員有資格者名簿!C37:T37,"64-5")+COUNTIF(※技術職員有資格者名簿!C37:T37,"001-5")+COUNTIF(※技術職員有資格者名簿!C37:T37,"002-5") )),0,1)))</f>
        <v>0</v>
      </c>
      <c r="AK37" s="47">
        <f>IF(COUNTIF(※技術職員有資格者名簿!C37:T37,113)+COUNTIF(※技術職員有資格者名簿!C37:T37,120)&gt;=1,1,0)</f>
        <v>0</v>
      </c>
      <c r="AL37" s="47">
        <f>IF(AK37=1,0,(IF(0=((COUNTIF(※技術職員有資格者名簿!C37:T37,214)+COUNTIF(※技術職員有資格者名簿!C37:T37,223))),0,1)))</f>
        <v>0</v>
      </c>
      <c r="AM37" s="47">
        <f>IF(AK37+AL37=1,0,(IF(0=((COUNTIF(※技術職員有資格者名簿!C37:T37,179)+COUNTIF(※技術職員有資格者名簿!C37:T37,279)+COUNTIF(※技術職員有資格者名簿!C37:T37,180)++COUNTIF(※技術職員有資格者名簿!C37:T37,280)+COUNTIF(※技術職員有資格者名簿!C37:T37,"64-6")+COUNTIF(※技術職員有資格者名簿!C37:T37,"001-6")+COUNTIF(※技術職員有資格者名簿!C37:T37,"002-6"))),0,1)))</f>
        <v>0</v>
      </c>
      <c r="AN37" s="47">
        <f>IF(COUNTIF(※技術職員有資格者名簿!C37:T37,120)+COUNTIF(※技術職員有資格者名簿!C37:T37,137)&gt;=1,1,0)</f>
        <v>0</v>
      </c>
      <c r="AO37" s="47">
        <f>IF(AN37=1,0,(IF(0=((COUNTIF(※技術職員有資格者名簿!C37:T37,223)+COUNTIF(※技術職員有資格者名簿!C37:T37,238) )),0,1)))</f>
        <v>0</v>
      </c>
      <c r="AP37" s="47">
        <f>IF(AN37+AO37=1,0,(IF(0=((COUNTIF(※技術職員有資格者名簿!C37:T37,170)+COUNTIF(※技術職員有資格者名簿!C37:T37,270)+COUNTIF(※技術職員有資格者名簿!C37:T37,184)++COUNTIF(※技術職員有資格者名簿!C37:T37,284)+COUNTIF(※技術職員有資格者名簿!C37:T37,186)+COUNTIF(※技術職員有資格者名簿!C37:T37,286)+COUNTIF(※技術職員有資格者名簿!C37:T37,"64-7")+COUNTIF(※技術職員有資格者名簿!C37:T37,"001-7")+COUNTIF(※技術職員有資格者名簿!C37:T37,"002-7"))),0,1)))</f>
        <v>0</v>
      </c>
      <c r="AQ37" s="47">
        <f>IF(COUNTIF(※技術職員有資格者名簿!C37:T37,127)&gt;=1,1,0)</f>
        <v>0</v>
      </c>
      <c r="AR37" s="47">
        <f>IF(AQ37=1,0,(IF(0=((COUNTIF(※技術職員有資格者名簿!C37:T37,228)+COUNTIF(※技術職員有資格者名簿!C37:T37,155) )),0,1)))</f>
        <v>0</v>
      </c>
      <c r="AS37" s="47">
        <f>IF(AQ37+AR37=1,0,(IF(0=((COUNTIF(※技術職員有資格者名簿!C37:T37,141)+COUNTIF(※技術職員有資格者名簿!C37:T37,142)+COUNTIF(※技術職員有資格者名簿!C37:T37,144)++COUNTIF(※技術職員有資格者名簿!C37:T37,256)+COUNTIF(※技術職員有資格者名簿!C37:T37,258)+COUNTIF(※技術職員有資格者名簿!C37:T37,62)+COUNTIF(※技術職員有資格者名簿!C37:T37,63)+COUNTIF(※技術職員有資格者名簿!C37:T37,"64-8")+COUNTIF(※技術職員有資格者名簿!C37:T37,"001-8")+COUNTIF(※技術職員有資格者名簿!C37:T37,"002-8"))),0,1)))</f>
        <v>0</v>
      </c>
      <c r="AT37" s="47">
        <f>IF(COUNTIF(※技術職員有資格者名簿!C37:T37,129)&gt;=1,1,0)</f>
        <v>0</v>
      </c>
      <c r="AU37" s="47">
        <f>IF(AT37=1,0,(IF(0=((COUNTIF(※技術職員有資格者名簿!C37:T37,230) )),0,1)))</f>
        <v>0</v>
      </c>
      <c r="AV37" s="47">
        <f>IF(AT37+AU37=1,0,(IF(0=((COUNTIF(※技術職員有資格者名簿!C37:T37,146)+COUNTIF(※技術職員有資格者名簿!C37:T37,147)+COUNTIF(※技術職員有資格者名簿!C37:T37,148)+COUNTIF(※技術職員有資格者名簿!C37:T37,152)+COUNTIF(※技術職員有資格者名簿!C37:T37,153)+COUNTIF(※技術職員有資格者名簿!C37:T37,154)+COUNTIF(※技術職員有資格者名簿!C37:T37,265)+COUNTIF(※技術職員有資格者名簿!C37:T37,174)+COUNTIF(※技術職員有資格者名簿!C37:T37,274)+COUNTIF(※技術職員有資格者名簿!C37:T37,175)+COUNTIF(※技術職員有資格者名簿!C37:T37,275)+COUNTIF(※技術職員有資格者名簿!C37:T37,176)+COUNTIF(※技術職員有資格者名簿!C37:T37,276)+COUNTIF(※技術職員有資格者名簿!C37:T37,170)+COUNTIF(※技術職員有資格者名簿!C37:T37,270)+COUNTIF(※技術職員有資格者名簿!C37:T37,62)+COUNTIF(※技術職員有資格者名簿!C37:T37,63)+COUNTIF(※技術職員有資格者名簿!C37:T37,"64-9")+COUNTIF(※技術職員有資格者名簿!C37:T37,"001-9")+COUNTIF(※技術職員有資格者名簿!C37:T37,"002-9"))),0,1)))</f>
        <v>0</v>
      </c>
      <c r="AW37" s="47">
        <f>IF(COUNTIF(※技術職員有資格者名簿!C37:T37,120)+COUNTIF(※技術職員有資格者名簿!C37:T37,137)&gt;=1,1,0)</f>
        <v>0</v>
      </c>
      <c r="AX37" s="47">
        <f>IF(AW37=1,0,(IF(0=((COUNTIF(※技術職員有資格者名簿!C37:T37,222)+COUNTIF(※技術職員有資格者名簿!C37:T37,223)+COUNTIF(※技術職員有資格者名簿!C37:T37,238))),0,1)))</f>
        <v>0</v>
      </c>
      <c r="AY37" s="47">
        <f>IF(AW37+AX37=1,0,(IF(0=((COUNTIF(※技術職員有資格者名簿!C37:T37,177)+COUNTIF(※技術職員有資格者名簿!C37:T37,277)+COUNTIF(※技術職員有資格者名簿!C37:T37,178)++COUNTIF(※技術職員有資格者名簿!C37:T37,278)+COUNTIF(※技術職員有資格者名簿!C37:T37,179)+COUNTIF(※技術職員有資格者名簿!C37:T37,279)+COUNTIF(※技術職員有資格者名簿!C37:T37,"64-10")+COUNTIF(※技術職員有資格者名簿!C37:T37,"001-10")+COUNTIF(※技術職員有資格者名簿!C37:T37,"002-10"))),0,1)))</f>
        <v>0</v>
      </c>
      <c r="AZ37" s="47">
        <f>IF(COUNTIF(※技術職員有資格者名簿!C37:T37,113)+COUNTIF(※技術職員有資格者名簿!C37:T37,120)+COUNTIF(※技術職員有資格者名簿!C37:T37,137)&gt;=1,1,0)</f>
        <v>0</v>
      </c>
      <c r="BA37" s="47">
        <f>IF(AZ37=1,0,(IF(0=((COUNTIF(※技術職員有資格者名簿!C37:T37,214)+COUNTIF(※技術職員有資格者名簿!C37:T37,222))),0,1)))</f>
        <v>0</v>
      </c>
      <c r="BB37" s="47">
        <f>IF(AZ37+BA37=1,0,(IF(0=((COUNTIF(※技術職員有資格者名簿!C37:T37,142)+COUNTIF(※技術職員有資格者名簿!C37:T37,181)+COUNTIF(※技術職員有資格者名簿!C37:T37,281)++COUNTIF(※技術職員有資格者名簿!C37:T37,"64-11")+COUNTIF(※技術職員有資格者名簿!C37:T37,"001-11")+COUNTIF(※技術職員有資格者名簿!C37:T37,"002-11"))),0,1)))</f>
        <v>0</v>
      </c>
      <c r="BC37" s="47">
        <f>IF(COUNTIF(※技術職員有資格者名簿!C37:T37,120)&gt;=1,1,0)</f>
        <v>0</v>
      </c>
      <c r="BD37" s="47">
        <f>IF(BC37=1,0,(IF(0=((COUNTIF(※技術職員有資格者名簿!C37:T37,222))),0,1)))</f>
        <v>0</v>
      </c>
      <c r="BE37" s="47">
        <f>IF(BC37+BD37=1,0,(IF(0=((COUNTIF(※技術職員有資格者名簿!C37:T37,182)+COUNTIF(※技術職員有資格者名簿!C37:T37,282)++COUNTIF(※技術職員有資格者名簿!C37:T37,"64-12")+COUNTIF(※技術職員有資格者名簿!C37:T37,"001-12")+COUNTIF(※技術職員有資格者名簿!C37:T37,"002-12"))),0,1)))</f>
        <v>0</v>
      </c>
      <c r="BF37" s="47">
        <f>IF(COUNTIF(※技術職員有資格者名簿!C37:T37,111)+COUNTIF(※技術職員有資格者名簿!C37:T37,113)&gt;=1,1,0)</f>
        <v>0</v>
      </c>
      <c r="BG37" s="47">
        <f>IF(BF37=1,0,(IF(0=((COUNTIF(※技術職員有資格者名簿!C37:T37,212)+COUNTIF(※技術職員有資格者名簿!C37:T37,214))),0,1)))</f>
        <v>0</v>
      </c>
      <c r="BH37" s="47">
        <f>IF(BF37+BG37=1,0,(IF(0=((COUNTIF(※技術職員有資格者名簿!C37:T37,141)+COUNTIF(※技術職員有資格者名簿!C37:T37,142)++COUNTIF(※技術職員有資格者名簿!C37:T37,"64-13")+COUNTIF(※技術職員有資格者名簿!C37:T37,"001-13")+COUNTIF(※技術職員有資格者名簿!C37:T37,"002-13"))),0,1)))</f>
        <v>0</v>
      </c>
      <c r="BI37" s="47">
        <f>IF(COUNTIF(※技術職員有資格者名簿!C37:T37,113)&gt;=1,1,0)</f>
        <v>0</v>
      </c>
      <c r="BJ37" s="47">
        <f>IF(BI37=1,0,(IF(0=((COUNTIF(※技術職員有資格者名簿!C37:T37,214))),0,1)))</f>
        <v>0</v>
      </c>
      <c r="BK37" s="47">
        <f>IF(BI37+BJ37=1,0,(IF(0=((COUNTIF(※技術職員有資格者名簿!C37:T37,141)+COUNTIF(※技術職員有資格者名簿!C37:T37,142)+COUNTIF(※技術職員有資格者名簿!C37:T37,149)+COUNTIF(※技術職員有資格者名簿!C37:T37,"64-14")+COUNTIF(※技術職員有資格者名簿!C37:T37,"001-14")+COUNTIF(※技術職員有資格者名簿!C37:T37,"002-14"))),0,1)))</f>
        <v>0</v>
      </c>
      <c r="BL37" s="47">
        <f>IF(COUNTIF(※技術職員有資格者名簿!C37:T37,120)&gt;=1,1,0)</f>
        <v>0</v>
      </c>
      <c r="BM37" s="47">
        <f>IF(BL37=1,0,(IF(0=((COUNTIF(※技術職員有資格者名簿!C37:T37,223) )),0,1)))</f>
        <v>0</v>
      </c>
      <c r="BN37" s="47">
        <f>IF(BL37+BM37=1,0,(IF(0=((COUNTIF(※技術職員有資格者名簿!C37:T37,170)+COUNTIF(※技術職員有資格者名簿!C37:T37,270)+COUNTIF(※技術職員有資格者名簿!C37:T37,183)+COUNTIF(※技術職員有資格者名簿!C37:T37,283)+COUNTIF(※技術職員有資格者名簿!C37:T37,184)+COUNTIF(※技術職員有資格者名簿!C37:T37,284)+COUNTIF(※技術職員有資格者名簿!C37:T37,185)+COUNTIF(※技術職員有資格者名簿!C37:T37,285)+COUNTIF(※技術職員有資格者名簿!C37:T37,"64-15")+COUNTIF(※技術職員有資格者名簿!C37:T37,"001-15")+COUNTIF(※技術職員有資格者名簿!C37:T37,"002-15"))),0,1)))</f>
        <v>0</v>
      </c>
      <c r="BO37" s="47">
        <f>IF(COUNTIF(※技術職員有資格者名簿!C37:T37,120)&gt;=1,1,0)</f>
        <v>0</v>
      </c>
      <c r="BP37" s="47">
        <f>IF(BO37=1,0,(IF(0=((COUNTIF(※技術職員有資格者名簿!C37:T37,223) )),0,1)))</f>
        <v>0</v>
      </c>
      <c r="BQ37" s="47">
        <f>IF(BO37+BP37=1,0,(IF(0=((COUNTIF(※技術職員有資格者名簿!C37:T37,187)+COUNTIF(※技術職員有資格者名簿!C37:T37,287)++COUNTIF(※技術職員有資格者名簿!C37:T37,"64-16")+COUNTIF(※技術職員有資格者名簿!C37:T37,"001-16")+COUNTIF(※技術職員有資格者名簿!C37:T37,"002-16"))),0,1)))</f>
        <v>0</v>
      </c>
      <c r="BR37" s="47">
        <f>IF(COUNTIF(※技術職員有資格者名簿!C37:T37,113)+COUNTIF(※技術職員有資格者名簿!C37:T37,120)&gt;=1,1,0)</f>
        <v>0</v>
      </c>
      <c r="BS37" s="47">
        <f>IF(BR37=1,0,(IF(0=((COUNTIF(※技術職員有資格者名簿!C37:T37,215)+COUNTIF(※技術職員有資格者名簿!C37:T37,223))),0,1)))</f>
        <v>0</v>
      </c>
      <c r="BT37" s="47">
        <f>IF(BR37+BS37=1,0,(IF(0=((COUNTIF(※技術職員有資格者名簿!C37:T37,188)+COUNTIF(※技術職員有資格者名簿!C37:T37,288)+COUNTIF(※技術職員有資格者名簿!C37:T37,189)++COUNTIF(※技術職員有資格者名簿!C37:T37,289)+COUNTIF(※技術職員有資格者名簿!C37:T37,190)+COUNTIF(※技術職員有資格者名簿!C37:T37,290)+COUNTIF(※技術職員有資格者名簿!C37:T37,191)+COUNTIF(※技術職員有資格者名簿!C37:T37,291)+COUNTIF(※技術職員有資格者名簿!C37:T37,167)+COUNTIF(※技術職員有資格者名簿!C37:T37,"64-17")+COUNTIF(※技術職員有資格者名簿!C37:T37,"001-17")+COUNTIF(※技術職員有資格者名簿!C37:T37,"002-17"))),0,1)))</f>
        <v>0</v>
      </c>
      <c r="BU37" s="47">
        <f>IF(COUNTIF(※技術職員有資格者名簿!C37:T37,120)&gt;=1,1,0)</f>
        <v>0</v>
      </c>
      <c r="BV37" s="47">
        <f>IF(BU37=1,0,(IF(0=((COUNTIF(※技術職員有資格者名簿!C37:T37,223) )),0,1)))</f>
        <v>0</v>
      </c>
      <c r="BW37" s="47">
        <f>IF(BU37+BV37=1,0,(IF(0=((COUNTIF(※技術職員有資格者名簿!C37:T37,197)+COUNTIF(※技術職員有資格者名簿!C37:T37,297)++COUNTIF(※技術職員有資格者名簿!C37:T37,"64-18")+COUNTIF(※技術職員有資格者名簿!C37:T37,"001-18")+COUNTIF(※技術職員有資格者名簿!C37:T37,"002-18"))),0,1)))</f>
        <v>0</v>
      </c>
      <c r="BX37" s="47">
        <f>IF(COUNTIF(※技術職員有資格者名簿!C37:T37,120)+COUNTIF(※技術職員有資格者名簿!C37:T37,137)&gt;=1,1,0)</f>
        <v>0</v>
      </c>
      <c r="BY37" s="47">
        <f>IF(BX37=1,0,(IF(0=((COUNTIF(※技術職員有資格者名簿!C37:T37,223)+COUNTIF(※技術職員有資格者名簿!C37:T37,238) )),0,1)))</f>
        <v>0</v>
      </c>
      <c r="BZ37" s="47">
        <f>IF(BX37+BY37=1,0,(IF(0=((COUNTIF(※技術職員有資格者名簿!C37:T37,192)+COUNTIF(※技術職員有資格者名簿!C37:T37,292)+COUNTIF(※技術職員有資格者名簿!C37:T37,193)++COUNTIF(※技術職員有資格者名簿!C37:T37,293)+COUNTIF(※技術職員有資格者名簿!C37:T37,"64-19")+COUNTIF(※技術職員有資格者名簿!C37:T37,"001-19")+COUNTIF(※技術職員有資格者名簿!C37:T37,"002-19"))),0,1)))</f>
        <v>0</v>
      </c>
      <c r="CA37" s="47">
        <v>0</v>
      </c>
      <c r="CB37" s="47">
        <v>0</v>
      </c>
      <c r="CC37" s="47">
        <f>IF(CA37+CB37=1,0,(IF(0=((COUNTIF(※技術職員有資格者名簿!C37:T37,145)+COUNTIF(※技術職員有資格者名簿!C37:T37,146)+COUNTIF(※技術職員有資格者名簿!C37:T37,"001-20")+COUNTIF(※技術職員有資格者名簿!C37:T37,"002-20"))),0,1)))</f>
        <v>0</v>
      </c>
      <c r="CD37" s="47">
        <f>IF(COUNTIF(※技術職員有資格者名簿!C37:T37,120)&gt;=1,1,0)</f>
        <v>0</v>
      </c>
      <c r="CE37" s="47">
        <f>IF(CD37=1,0,(IF(0=((COUNTIF(※技術職員有資格者名簿!C37:T37,223) )),0,1)))</f>
        <v>0</v>
      </c>
      <c r="CF37" s="47">
        <f>IF(CD37+CE37=1,0,(IF(0=((COUNTIF(※技術職員有資格者名簿!C37:T37,194)+COUNTIF(※技術職員有資格者名簿!C37:T37,294)+COUNTIF(※技術職員有資格者名簿!C37:T37,"64-21")+COUNTIF(※技術職員有資格者名簿!C37:T37,"001-21")+COUNTIF(※技術職員有資格者名簿!C37:T37,"002-21"))),0,1)))</f>
        <v>0</v>
      </c>
      <c r="CG37" s="47">
        <f>IF(COUNTIF(※技術職員有資格者名簿!C37:T37,131)&gt;=1,1,0)</f>
        <v>0</v>
      </c>
      <c r="CH37" s="47">
        <f>IF(CG37=1,0,(IF(0=((COUNTIF(※技術職員有資格者名簿!C37:T37,232) )),0,1)))</f>
        <v>0</v>
      </c>
      <c r="CI37" s="47">
        <f>IF(CG37+CH37=1,0,(IF(0=((COUNTIF(※技術職員有資格者名簿!C37:T37,144)+COUNTIF(※技術職員有資格者名簿!C37:T37,259)+COUNTIF(※技術職員有資格者名簿!C37:T37,260)+COUNTIF(※技術職員有資格者名簿!C37:T37,261)+COUNTIF(※技術職員有資格者名簿!C37:T37,"64-22")+COUNTIF(※技術職員有資格者名簿!C37:T37,"001-22")+COUNTIF(※技術職員有資格者名簿!C37:T37,"002-22"))),0,1)))</f>
        <v>0</v>
      </c>
      <c r="CJ37" s="47">
        <f>IF(COUNTIF(※技術職員有資格者名簿!C37:T37,133)&gt;=1,1,0)</f>
        <v>0</v>
      </c>
      <c r="CK37" s="47">
        <f>IF(CJ37=1,0,(IF(0=((COUNTIF(※技術職員有資格者名簿!C37:T37,234))),0,1)))</f>
        <v>0</v>
      </c>
      <c r="CL37" s="47">
        <f>IF(CJ37+CK37=1,0,(IF(0=((COUNTIF(※技術職員有資格者名簿!C37:T37,141)+COUNTIF(※技術職員有資格者名簿!C37:T37,142)+COUNTIF(※技術職員有資格者名簿!C37:T37,150)+COUNTIF(※技術職員有資格者名簿!C37:T37,151)+COUNTIF(※技術職員有資格者名簿!C37:T37,196)+COUNTIF(※技術職員有資格者名簿!C37:T37,296)+COUNTIF(※技術職員有資格者名簿!C37:T37,"64-23")+COUNTIF(※技術職員有資格者名簿!C37:T37,"001-23")+COUNTIF(※技術職員有資格者名簿!C37:T37,"002-23"))),0,1)))</f>
        <v>0</v>
      </c>
      <c r="CM37" s="47">
        <v>0</v>
      </c>
      <c r="CN37" s="47">
        <v>0</v>
      </c>
      <c r="CO37" s="47">
        <f>IF(CM37+CN37=1,0,(IF(0=((COUNTIF(※技術職員有資格者名簿!C37:T37,148)+COUNTIF(※技術職員有資格者名簿!C37:T37,198)+COUNTIF(※技術職員有資格者名簿!C37:T37,298)+COUNTIF(※技術職員有資格者名簿!C37:T37,61)+COUNTIF(※技術職員有資格者名簿!C37:T37,"001-24")+COUNTIF(※技術職員有資格者名簿!C37:T37,"002-24"))),0,1)))</f>
        <v>0</v>
      </c>
      <c r="CP37" s="47">
        <f>IF(COUNTIF(※技術職員有資格者名簿!C37:T37,120)&gt;=1,1,0)</f>
        <v>0</v>
      </c>
      <c r="CQ37" s="47">
        <f>IF(CP37=1,0,(IF(0=((COUNTIF(※技術職員有資格者名簿!C37:T37,223) )),0,1)))</f>
        <v>0</v>
      </c>
      <c r="CR37" s="47">
        <f>IF(CP37+CQ37=1,0,(IF(0=((COUNTIF(※技術職員有資格者名簿!C37:T37,195)+COUNTIF(※技術職員有資格者名簿!C37:T37,295)+COUNTIF(※技術職員有資格者名簿!C37:T37,"64-25")+COUNTIF(※技術職員有資格者名簿!C37:T37,"001-25")+COUNTIF(※技術職員有資格者名簿!C37:T37,"002-25"))),0,1)))</f>
        <v>0</v>
      </c>
      <c r="CS37" s="47">
        <f>IF(COUNTIF(※技術職員有資格者名簿!C37:T37,113)&gt;=1,1,0)</f>
        <v>0</v>
      </c>
      <c r="CT37" s="47">
        <f>IF(CS37=1,0,(IF(0=((COUNTIF(※技術職員有資格者名簿!C37:T37,214) )),0,1)))</f>
        <v>0</v>
      </c>
      <c r="CU37" s="47">
        <f>IF(CS37+CT37=1,0,(IF(0=((COUNTIF(※技術職員有資格者名簿!C37:T37,147)+COUNTIF(※技術職員有資格者名簿!C37:T37,148)+COUNTIF(※技術職員有資格者名簿!C37:T37,153)+COUNTIF(※技術職員有資格者名簿!C37:T37,154)+COUNTIF(※技術職員有資格者名簿!C37:T37,"001-26")+COUNTIF(※技術職員有資格者名簿!C37:T37,"002-26"))),0,1)))</f>
        <v>0</v>
      </c>
      <c r="CV37" s="47">
        <v>0</v>
      </c>
      <c r="CW37" s="47">
        <v>0</v>
      </c>
      <c r="CX37" s="47">
        <f>IF(COUNTIF(※技術職員有資格者名簿!C37:T37,168)+COUNTIF(※技術職員有資格者名簿!C37:T37,169)+COUNTIF(※技術職員有資格者名簿!C37:T37,"64-27")+COUNTIF(※技術職員有資格者名簿!C37:T37,"001-27")+COUNTIF(※技術職員有資格者名簿!C37:T37,"002-27")&gt;=1,1,0)</f>
        <v>0</v>
      </c>
      <c r="CY37" s="47">
        <v>0</v>
      </c>
      <c r="CZ37" s="47">
        <v>0</v>
      </c>
      <c r="DA37" s="47">
        <f>IF(COUNTIF(※技術職員有資格者名簿!C37:T37,154)+COUNTIF(※技術職員有資格者名簿!C37:T37,"001-28")+COUNTIF(※技術職員有資格者名簿!C37:T37,"002-28")&gt;=1,1,0)</f>
        <v>0</v>
      </c>
      <c r="DB37" s="47">
        <f>IF(COUNTIF(※技術職員有資格者名簿!C37:T37,113)+COUNTIF(※技術職員有資格者名簿!C37:T37,120)&gt;=1,1,0)</f>
        <v>0</v>
      </c>
      <c r="DC37" s="47">
        <f>IF(DB37=1,0,(IF(0=((COUNTIF(※技術職員有資格者名簿!C37:T37,214)+COUNTIF(※技術職員有資格者名簿!C37:T37,221)+COUNTIF(※技術職員有資格者名簿!C37:T37,222))),0,1)))</f>
        <v>0</v>
      </c>
      <c r="DD37" s="47">
        <f>IF(DB37+DC37=1,0,(IF(0=((COUNTIF(※技術職員有資格者名簿!C37:T37,141)+COUNTIF(※技術職員有資格者名簿!C37:T37,142)+COUNTIF(※技術職員有資格者名簿!C37:T37,157)++COUNTIF(※技術職員有資格者名簿!C37:T37,257)+COUNTIF(※技術職員有資格者名簿!C37:T37,60)+COUNTIF(※技術職員有資格者名簿!C37:T37,"001-29")+COUNTIF(※技術職員有資格者名簿!C37:T37,"002-29"))),0,1)))</f>
        <v>0</v>
      </c>
    </row>
    <row r="38" spans="1:108" ht="48" customHeight="1">
      <c r="A38" s="126">
        <v>28</v>
      </c>
      <c r="B38" s="174"/>
      <c r="C38" s="158"/>
      <c r="D38" s="159" t="str">
        <f>IFERROR(VLOOKUP($C38,建設工事資格区分コード表!$A:$F,4,FALSE)&amp;"","")</f>
        <v/>
      </c>
      <c r="E38" s="160" t="str">
        <f>IFERROR(VLOOKUP($C38,建設工事資格区分コード表!$A:$F,6,FALSE),"")</f>
        <v/>
      </c>
      <c r="F38" s="158"/>
      <c r="G38" s="159" t="str">
        <f>IFERROR(VLOOKUP($F38,建設工事資格区分コード表!$A:$F,4,FALSE)&amp;"","")</f>
        <v/>
      </c>
      <c r="H38" s="160" t="str">
        <f>IFERROR(VLOOKUP($F38,建設工事資格区分コード表!$A:$F,6,FALSE),"")</f>
        <v/>
      </c>
      <c r="I38" s="158"/>
      <c r="J38" s="159" t="str">
        <f>IFERROR(VLOOKUP($I38,建設工事資格区分コード表!$A:$F,4,FALSE)&amp;"","")</f>
        <v/>
      </c>
      <c r="K38" s="160" t="str">
        <f>IFERROR(VLOOKUP($I38,建設工事資格区分コード表!$A:$F,6,FALSE),"")</f>
        <v/>
      </c>
      <c r="L38" s="158"/>
      <c r="M38" s="159" t="str">
        <f>IFERROR(VLOOKUP($L38,建設工事資格区分コード表!$A:$F,4,FALSE)&amp;"","")</f>
        <v/>
      </c>
      <c r="N38" s="160" t="str">
        <f>IFERROR(VLOOKUP($L38,建設工事資格区分コード表!$A:$F,6,FALSE),"")</f>
        <v/>
      </c>
      <c r="O38" s="158"/>
      <c r="P38" s="159" t="str">
        <f>IFERROR(VLOOKUP($O38,建設工事資格区分コード表!$A:$F,4,FALSE)&amp;"","")</f>
        <v/>
      </c>
      <c r="Q38" s="160" t="str">
        <f>IFERROR(VLOOKUP($O38,建設工事資格区分コード表!$A:$F,6,FALSE),"")</f>
        <v/>
      </c>
      <c r="R38" s="158"/>
      <c r="S38" s="159" t="str">
        <f>IFERROR(VLOOKUP($R38,建設工事資格区分コード表!$A:$F,4,FALSE)&amp;"","")</f>
        <v/>
      </c>
      <c r="T38" s="161" t="str">
        <f>IFERROR(VLOOKUP($R38,建設工事資格区分コード表!$A:$F,6,FALSE),"")</f>
        <v/>
      </c>
      <c r="V38" s="47">
        <f>IF(COUNTIF(※技術職員有資格者名簿!C38:T38,111)+COUNTIF(※技術職員有資格者名簿!C38:T38,113)&gt;=1,1,0)</f>
        <v>0</v>
      </c>
      <c r="W38" s="47">
        <f>IF(V38=1,0,(IF(0=((COUNTIF(※技術職員有資格者名簿!$C38:$T38,212)+COUNTIF(※技術職員有資格者名簿!$C38:$T38,214))),0,1)))</f>
        <v>0</v>
      </c>
      <c r="X38" s="73">
        <f>IF(V38+W38=1,0,(IF(0=((COUNTIF(※技術職員有資格者名簿!C38:T38,141)+COUNTIF(※技術職員有資格者名簿!C38:T38,142)+COUNTIF(※技術職員有資格者名簿!C38:T38,143)++COUNTIF(※技術職員有資格者名簿!C38:T38,149)+COUNTIF(※技術職員有資格者名簿!C38:T38,151)+COUNTIF(※技術職員有資格者名簿!C38:T38,"001-1")+COUNTIF(※技術職員有資格者名簿!C38:T38,"002-1"))),0,1)))</f>
        <v>0</v>
      </c>
      <c r="Y38" s="47">
        <f>IF(COUNTIF(※技術職員有資格者名簿!C38:T38,120)+COUNTIF(※技術職員有資格者名簿!C38:T38,137)&gt;=1,1,0)</f>
        <v>0</v>
      </c>
      <c r="Z38" s="47">
        <f>IF(Y38=1,0,(IF(0=((COUNTIF(※技術職員有資格者名簿!$C38:$T38,221)+COUNTIF(※技術職員有資格者名簿!$C38:$T38,238))),0,1)))</f>
        <v>0</v>
      </c>
      <c r="AA38" s="73">
        <f>IF(Y38+Z38=1,0,(IF(0=((COUNTIF(※技術職員有資格者名簿!F38:W38,"001-2")+COUNTIF(※技術職員有資格者名簿!F38:W38,"002-2"))),0,1)))</f>
        <v>0</v>
      </c>
      <c r="AB38" s="47">
        <f>IF(COUNTIF(※技術職員有資格者名簿!C38:T38,120)+COUNTIF(※技術職員有資格者名簿!C38:T38,137)&gt;=1,1,0)</f>
        <v>0</v>
      </c>
      <c r="AC38" s="47">
        <f>IF(AB38=1,0,(IF(0=((COUNTIF(※技術職員有資格者名簿!C38:T38,222)+COUNTIF(※技術職員有資格者名簿!C38:T38,223)+COUNTIF(※技術職員有資格者名簿!C38:T38,238)+COUNTIF(※技術職員有資格者名簿!C38:T38,239) )),0,1)))</f>
        <v>0</v>
      </c>
      <c r="AD38" s="73">
        <f>IF(AB38+AC38=1,0,(IF(0=(COUNTIF(※技術職員有資格者名簿!C38:T38,171)+COUNTIF(※技術職員有資格者名簿!C38:T38,271)+COUNTIF(※技術職員有資格者名簿!C38:T38,164)++COUNTIF(※技術職員有資格者名簿!C38:T38,264)+COUNTIF(※技術職員有資格者名簿!C38:T38,"64-3" )+COUNTIF(※技術職員有資格者名簿!C38:T38,"001-3")+COUNTIF(※技術職員有資格者名簿!C38:T38,"002-3")),0,1)))</f>
        <v>0</v>
      </c>
      <c r="AE38" s="47">
        <f>IF(COUNTIF(※技術職員有資格者名簿!C38:T38,120)&gt;=1,1,0)</f>
        <v>0</v>
      </c>
      <c r="AF38" s="47">
        <f>IF(AE38=1,0,(IF(0=((COUNTIF(※技術職員有資格者名簿!C38:T38,223) )),0,1)))</f>
        <v>0</v>
      </c>
      <c r="AG38" s="73">
        <f>IF(AE38+AF38=1,0,(IF(0=((COUNTIF(※技術職員有資格者名簿!C38:T38,172)+COUNTIF(※技術職員有資格者名簿!C38:T38,272)+COUNTIF(※技術職員有資格者名簿!C38:T38,"64-4")+COUNTIF(※技術職員有資格者名簿!C38:T38,"001-4")+COUNTIF(※技術職員有資格者名簿!C38:T38,"002-4"))),0,1)))</f>
        <v>0</v>
      </c>
      <c r="AH38" s="47">
        <f>IF(COUNTIF(※技術職員有資格者名簿!C38:T38,111)+COUNTIF(※技術職員有資格者名簿!C38:T38,113)+COUNTIF(※技術職員有資格者名簿!C38:T38,120)&gt;=1,1,0)</f>
        <v>0</v>
      </c>
      <c r="AI38" s="47">
        <f>IF(AH38=1,0,(IF(0=((COUNTIF(※技術職員有資格者名簿!C38:T38,212)+COUNTIF(※技術職員有資格者名簿!C38:T38,214)+COUNTIF(※技術職員有資格者名簿!C38:T38,216)+COUNTIF(※技術職員有資格者名簿!C38:T38,222))),0,1)))</f>
        <v>0</v>
      </c>
      <c r="AJ38" s="47">
        <f>IF(AH38+AI38=1,0,(IF(0=((COUNTIF(※技術職員有資格者名簿!C38:T38,141)+COUNTIF(※技術職員有資格者名簿!C38:T38,142)+COUNTIF(※技術職員有資格者名簿!C38:T38,143)+COUNTIF(※技術職員有資格者名簿!C38:T38,149)+COUNTIF(※技術職員有資格者名簿!C38:T38,151)+COUNTIF(※技術職員有資格者名簿!C38:T38,164)+COUNTIF(※技術職員有資格者名簿!C38:T38,264)+COUNTIF(※技術職員有資格者名簿!C38:T38,157)+COUNTIF(※技術職員有資格者名簿!C38:T38,257)+COUNTIF(※技術職員有資格者名簿!C38:T38,173)+COUNTIF(※技術職員有資格者名簿!C38:T38,273)+COUNTIF(※技術職員有資格者名簿!C38:T38,166)+COUNTIF(※技術職員有資格者名簿!C38:T38,266)+COUNTIF(※技術職員有資格者名簿!C38:T38,61)+COUNTIF(※技術職員有資格者名簿!C38:T38,40)+COUNTIF(※技術職員有資格者名簿!C38:T38,"64-5")+COUNTIF(※技術職員有資格者名簿!C38:T38,"001-5")+COUNTIF(※技術職員有資格者名簿!C38:T38,"002-5") )),0,1)))</f>
        <v>0</v>
      </c>
      <c r="AK38" s="47">
        <f>IF(COUNTIF(※技術職員有資格者名簿!C38:T38,113)+COUNTIF(※技術職員有資格者名簿!C38:T38,120)&gt;=1,1,0)</f>
        <v>0</v>
      </c>
      <c r="AL38" s="47">
        <f>IF(AK38=1,0,(IF(0=((COUNTIF(※技術職員有資格者名簿!C38:T38,214)+COUNTIF(※技術職員有資格者名簿!C38:T38,223))),0,1)))</f>
        <v>0</v>
      </c>
      <c r="AM38" s="47">
        <f>IF(AK38+AL38=1,0,(IF(0=((COUNTIF(※技術職員有資格者名簿!C38:T38,179)+COUNTIF(※技術職員有資格者名簿!C38:T38,279)+COUNTIF(※技術職員有資格者名簿!C38:T38,180)++COUNTIF(※技術職員有資格者名簿!C38:T38,280)+COUNTIF(※技術職員有資格者名簿!C38:T38,"64-6")+COUNTIF(※技術職員有資格者名簿!C38:T38,"001-6")+COUNTIF(※技術職員有資格者名簿!C38:T38,"002-6"))),0,1)))</f>
        <v>0</v>
      </c>
      <c r="AN38" s="47">
        <f>IF(COUNTIF(※技術職員有資格者名簿!C38:T38,120)+COUNTIF(※技術職員有資格者名簿!C38:T38,137)&gt;=1,1,0)</f>
        <v>0</v>
      </c>
      <c r="AO38" s="47">
        <f>IF(AN38=1,0,(IF(0=((COUNTIF(※技術職員有資格者名簿!C38:T38,223)+COUNTIF(※技術職員有資格者名簿!C38:T38,238) )),0,1)))</f>
        <v>0</v>
      </c>
      <c r="AP38" s="47">
        <f>IF(AN38+AO38=1,0,(IF(0=((COUNTIF(※技術職員有資格者名簿!C38:T38,170)+COUNTIF(※技術職員有資格者名簿!C38:T38,270)+COUNTIF(※技術職員有資格者名簿!C38:T38,184)++COUNTIF(※技術職員有資格者名簿!C38:T38,284)+COUNTIF(※技術職員有資格者名簿!C38:T38,186)+COUNTIF(※技術職員有資格者名簿!C38:T38,286)+COUNTIF(※技術職員有資格者名簿!C38:T38,"64-7")+COUNTIF(※技術職員有資格者名簿!C38:T38,"001-7")+COUNTIF(※技術職員有資格者名簿!C38:T38,"002-7"))),0,1)))</f>
        <v>0</v>
      </c>
      <c r="AQ38" s="47">
        <f>IF(COUNTIF(※技術職員有資格者名簿!C38:T38,127)&gt;=1,1,0)</f>
        <v>0</v>
      </c>
      <c r="AR38" s="47">
        <f>IF(AQ38=1,0,(IF(0=((COUNTIF(※技術職員有資格者名簿!C38:T38,228)+COUNTIF(※技術職員有資格者名簿!C38:T38,155) )),0,1)))</f>
        <v>0</v>
      </c>
      <c r="AS38" s="47">
        <f>IF(AQ38+AR38=1,0,(IF(0=((COUNTIF(※技術職員有資格者名簿!C38:T38,141)+COUNTIF(※技術職員有資格者名簿!C38:T38,142)+COUNTIF(※技術職員有資格者名簿!C38:T38,144)++COUNTIF(※技術職員有資格者名簿!C38:T38,256)+COUNTIF(※技術職員有資格者名簿!C38:T38,258)+COUNTIF(※技術職員有資格者名簿!C38:T38,62)+COUNTIF(※技術職員有資格者名簿!C38:T38,63)+COUNTIF(※技術職員有資格者名簿!C38:T38,"64-8")+COUNTIF(※技術職員有資格者名簿!C38:T38,"001-8")+COUNTIF(※技術職員有資格者名簿!C38:T38,"002-8"))),0,1)))</f>
        <v>0</v>
      </c>
      <c r="AT38" s="47">
        <f>IF(COUNTIF(※技術職員有資格者名簿!C38:T38,129)&gt;=1,1,0)</f>
        <v>0</v>
      </c>
      <c r="AU38" s="47">
        <f>IF(AT38=1,0,(IF(0=((COUNTIF(※技術職員有資格者名簿!C38:T38,230) )),0,1)))</f>
        <v>0</v>
      </c>
      <c r="AV38" s="47">
        <f>IF(AT38+AU38=1,0,(IF(0=((COUNTIF(※技術職員有資格者名簿!C38:T38,146)+COUNTIF(※技術職員有資格者名簿!C38:T38,147)+COUNTIF(※技術職員有資格者名簿!C38:T38,148)+COUNTIF(※技術職員有資格者名簿!C38:T38,152)+COUNTIF(※技術職員有資格者名簿!C38:T38,153)+COUNTIF(※技術職員有資格者名簿!C38:T38,154)+COUNTIF(※技術職員有資格者名簿!C38:T38,265)+COUNTIF(※技術職員有資格者名簿!C38:T38,174)+COUNTIF(※技術職員有資格者名簿!C38:T38,274)+COUNTIF(※技術職員有資格者名簿!C38:T38,175)+COUNTIF(※技術職員有資格者名簿!C38:T38,275)+COUNTIF(※技術職員有資格者名簿!C38:T38,176)+COUNTIF(※技術職員有資格者名簿!C38:T38,276)+COUNTIF(※技術職員有資格者名簿!C38:T38,170)+COUNTIF(※技術職員有資格者名簿!C38:T38,270)+COUNTIF(※技術職員有資格者名簿!C38:T38,62)+COUNTIF(※技術職員有資格者名簿!C38:T38,63)+COUNTIF(※技術職員有資格者名簿!C38:T38,"64-9")+COUNTIF(※技術職員有資格者名簿!C38:T38,"001-9")+COUNTIF(※技術職員有資格者名簿!C38:T38,"002-9"))),0,1)))</f>
        <v>0</v>
      </c>
      <c r="AW38" s="47">
        <f>IF(COUNTIF(※技術職員有資格者名簿!C38:T38,120)+COUNTIF(※技術職員有資格者名簿!C38:T38,137)&gt;=1,1,0)</f>
        <v>0</v>
      </c>
      <c r="AX38" s="47">
        <f>IF(AW38=1,0,(IF(0=((COUNTIF(※技術職員有資格者名簿!C38:T38,222)+COUNTIF(※技術職員有資格者名簿!C38:T38,223)+COUNTIF(※技術職員有資格者名簿!C38:T38,238))),0,1)))</f>
        <v>0</v>
      </c>
      <c r="AY38" s="47">
        <f>IF(AW38+AX38=1,0,(IF(0=((COUNTIF(※技術職員有資格者名簿!C38:T38,177)+COUNTIF(※技術職員有資格者名簿!C38:T38,277)+COUNTIF(※技術職員有資格者名簿!C38:T38,178)++COUNTIF(※技術職員有資格者名簿!C38:T38,278)+COUNTIF(※技術職員有資格者名簿!C38:T38,179)+COUNTIF(※技術職員有資格者名簿!C38:T38,279)+COUNTIF(※技術職員有資格者名簿!C38:T38,"64-10")+COUNTIF(※技術職員有資格者名簿!C38:T38,"001-10")+COUNTIF(※技術職員有資格者名簿!C38:T38,"002-10"))),0,1)))</f>
        <v>0</v>
      </c>
      <c r="AZ38" s="47">
        <f>IF(COUNTIF(※技術職員有資格者名簿!C38:T38,113)+COUNTIF(※技術職員有資格者名簿!C38:T38,120)+COUNTIF(※技術職員有資格者名簿!C38:T38,137)&gt;=1,1,0)</f>
        <v>0</v>
      </c>
      <c r="BA38" s="47">
        <f>IF(AZ38=1,0,(IF(0=((COUNTIF(※技術職員有資格者名簿!C38:T38,214)+COUNTIF(※技術職員有資格者名簿!C38:T38,222))),0,1)))</f>
        <v>0</v>
      </c>
      <c r="BB38" s="47">
        <f>IF(AZ38+BA38=1,0,(IF(0=((COUNTIF(※技術職員有資格者名簿!C38:T38,142)+COUNTIF(※技術職員有資格者名簿!C38:T38,181)+COUNTIF(※技術職員有資格者名簿!C38:T38,281)++COUNTIF(※技術職員有資格者名簿!C38:T38,"64-11")+COUNTIF(※技術職員有資格者名簿!C38:T38,"001-11")+COUNTIF(※技術職員有資格者名簿!C38:T38,"002-11"))),0,1)))</f>
        <v>0</v>
      </c>
      <c r="BC38" s="47">
        <f>IF(COUNTIF(※技術職員有資格者名簿!C38:T38,120)&gt;=1,1,0)</f>
        <v>0</v>
      </c>
      <c r="BD38" s="47">
        <f>IF(BC38=1,0,(IF(0=((COUNTIF(※技術職員有資格者名簿!C38:T38,222))),0,1)))</f>
        <v>0</v>
      </c>
      <c r="BE38" s="47">
        <f>IF(BC38+BD38=1,0,(IF(0=((COUNTIF(※技術職員有資格者名簿!C38:T38,182)+COUNTIF(※技術職員有資格者名簿!C38:T38,282)++COUNTIF(※技術職員有資格者名簿!C38:T38,"64-12")+COUNTIF(※技術職員有資格者名簿!C38:T38,"001-12")+COUNTIF(※技術職員有資格者名簿!C38:T38,"002-12"))),0,1)))</f>
        <v>0</v>
      </c>
      <c r="BF38" s="47">
        <f>IF(COUNTIF(※技術職員有資格者名簿!C38:T38,111)+COUNTIF(※技術職員有資格者名簿!C38:T38,113)&gt;=1,1,0)</f>
        <v>0</v>
      </c>
      <c r="BG38" s="47">
        <f>IF(BF38=1,0,(IF(0=((COUNTIF(※技術職員有資格者名簿!C38:T38,212)+COUNTIF(※技術職員有資格者名簿!C38:T38,214))),0,1)))</f>
        <v>0</v>
      </c>
      <c r="BH38" s="47">
        <f>IF(BF38+BG38=1,0,(IF(0=((COUNTIF(※技術職員有資格者名簿!C38:T38,141)+COUNTIF(※技術職員有資格者名簿!C38:T38,142)++COUNTIF(※技術職員有資格者名簿!C38:T38,"64-13")+COUNTIF(※技術職員有資格者名簿!C38:T38,"001-13")+COUNTIF(※技術職員有資格者名簿!C38:T38,"002-13"))),0,1)))</f>
        <v>0</v>
      </c>
      <c r="BI38" s="47">
        <f>IF(COUNTIF(※技術職員有資格者名簿!C38:T38,113)&gt;=1,1,0)</f>
        <v>0</v>
      </c>
      <c r="BJ38" s="47">
        <f>IF(BI38=1,0,(IF(0=((COUNTIF(※技術職員有資格者名簿!C38:T38,214))),0,1)))</f>
        <v>0</v>
      </c>
      <c r="BK38" s="47">
        <f>IF(BI38+BJ38=1,0,(IF(0=((COUNTIF(※技術職員有資格者名簿!C38:T38,141)+COUNTIF(※技術職員有資格者名簿!C38:T38,142)+COUNTIF(※技術職員有資格者名簿!C38:T38,149)+COUNTIF(※技術職員有資格者名簿!C38:T38,"64-14")+COUNTIF(※技術職員有資格者名簿!C38:T38,"001-14")+COUNTIF(※技術職員有資格者名簿!C38:T38,"002-14"))),0,1)))</f>
        <v>0</v>
      </c>
      <c r="BL38" s="47">
        <f>IF(COUNTIF(※技術職員有資格者名簿!C38:T38,120)&gt;=1,1,0)</f>
        <v>0</v>
      </c>
      <c r="BM38" s="47">
        <f>IF(BL38=1,0,(IF(0=((COUNTIF(※技術職員有資格者名簿!C38:T38,223) )),0,1)))</f>
        <v>0</v>
      </c>
      <c r="BN38" s="47">
        <f>IF(BL38+BM38=1,0,(IF(0=((COUNTIF(※技術職員有資格者名簿!C38:T38,170)+COUNTIF(※技術職員有資格者名簿!C38:T38,270)+COUNTIF(※技術職員有資格者名簿!C38:T38,183)+COUNTIF(※技術職員有資格者名簿!C38:T38,283)+COUNTIF(※技術職員有資格者名簿!C38:T38,184)+COUNTIF(※技術職員有資格者名簿!C38:T38,284)+COUNTIF(※技術職員有資格者名簿!C38:T38,185)+COUNTIF(※技術職員有資格者名簿!C38:T38,285)+COUNTIF(※技術職員有資格者名簿!C38:T38,"64-15")+COUNTIF(※技術職員有資格者名簿!C38:T38,"001-15")+COUNTIF(※技術職員有資格者名簿!C38:T38,"002-15"))),0,1)))</f>
        <v>0</v>
      </c>
      <c r="BO38" s="47">
        <f>IF(COUNTIF(※技術職員有資格者名簿!C38:T38,120)&gt;=1,1,0)</f>
        <v>0</v>
      </c>
      <c r="BP38" s="47">
        <f>IF(BO38=1,0,(IF(0=((COUNTIF(※技術職員有資格者名簿!C38:T38,223) )),0,1)))</f>
        <v>0</v>
      </c>
      <c r="BQ38" s="47">
        <f>IF(BO38+BP38=1,0,(IF(0=((COUNTIF(※技術職員有資格者名簿!C38:T38,187)+COUNTIF(※技術職員有資格者名簿!C38:T38,287)++COUNTIF(※技術職員有資格者名簿!C38:T38,"64-16")+COUNTIF(※技術職員有資格者名簿!C38:T38,"001-16")+COUNTIF(※技術職員有資格者名簿!C38:T38,"002-16"))),0,1)))</f>
        <v>0</v>
      </c>
      <c r="BR38" s="47">
        <f>IF(COUNTIF(※技術職員有資格者名簿!C38:T38,113)+COUNTIF(※技術職員有資格者名簿!C38:T38,120)&gt;=1,1,0)</f>
        <v>0</v>
      </c>
      <c r="BS38" s="47">
        <f>IF(BR38=1,0,(IF(0=((COUNTIF(※技術職員有資格者名簿!C38:T38,215)+COUNTIF(※技術職員有資格者名簿!C38:T38,223))),0,1)))</f>
        <v>0</v>
      </c>
      <c r="BT38" s="47">
        <f>IF(BR38+BS38=1,0,(IF(0=((COUNTIF(※技術職員有資格者名簿!C38:T38,188)+COUNTIF(※技術職員有資格者名簿!C38:T38,288)+COUNTIF(※技術職員有資格者名簿!C38:T38,189)++COUNTIF(※技術職員有資格者名簿!C38:T38,289)+COUNTIF(※技術職員有資格者名簿!C38:T38,190)+COUNTIF(※技術職員有資格者名簿!C38:T38,290)+COUNTIF(※技術職員有資格者名簿!C38:T38,191)+COUNTIF(※技術職員有資格者名簿!C38:T38,291)+COUNTIF(※技術職員有資格者名簿!C38:T38,167)+COUNTIF(※技術職員有資格者名簿!C38:T38,"64-17")+COUNTIF(※技術職員有資格者名簿!C38:T38,"001-17")+COUNTIF(※技術職員有資格者名簿!C38:T38,"002-17"))),0,1)))</f>
        <v>0</v>
      </c>
      <c r="BU38" s="47">
        <f>IF(COUNTIF(※技術職員有資格者名簿!C38:T38,120)&gt;=1,1,0)</f>
        <v>0</v>
      </c>
      <c r="BV38" s="47">
        <f>IF(BU38=1,0,(IF(0=((COUNTIF(※技術職員有資格者名簿!C38:T38,223) )),0,1)))</f>
        <v>0</v>
      </c>
      <c r="BW38" s="47">
        <f>IF(BU38+BV38=1,0,(IF(0=((COUNTIF(※技術職員有資格者名簿!C38:T38,197)+COUNTIF(※技術職員有資格者名簿!C38:T38,297)++COUNTIF(※技術職員有資格者名簿!C38:T38,"64-18")+COUNTIF(※技術職員有資格者名簿!C38:T38,"001-18")+COUNTIF(※技術職員有資格者名簿!C38:T38,"002-18"))),0,1)))</f>
        <v>0</v>
      </c>
      <c r="BX38" s="47">
        <f>IF(COUNTIF(※技術職員有資格者名簿!C38:T38,120)+COUNTIF(※技術職員有資格者名簿!C38:T38,137)&gt;=1,1,0)</f>
        <v>0</v>
      </c>
      <c r="BY38" s="47">
        <f>IF(BX38=1,0,(IF(0=((COUNTIF(※技術職員有資格者名簿!C38:T38,223)+COUNTIF(※技術職員有資格者名簿!C38:T38,238) )),0,1)))</f>
        <v>0</v>
      </c>
      <c r="BZ38" s="47">
        <f>IF(BX38+BY38=1,0,(IF(0=((COUNTIF(※技術職員有資格者名簿!C38:T38,192)+COUNTIF(※技術職員有資格者名簿!C38:T38,292)+COUNTIF(※技術職員有資格者名簿!C38:T38,193)++COUNTIF(※技術職員有資格者名簿!C38:T38,293)+COUNTIF(※技術職員有資格者名簿!C38:T38,"64-19")+COUNTIF(※技術職員有資格者名簿!C38:T38,"001-19")+COUNTIF(※技術職員有資格者名簿!C38:T38,"002-19"))),0,1)))</f>
        <v>0</v>
      </c>
      <c r="CA38" s="47">
        <v>0</v>
      </c>
      <c r="CB38" s="47">
        <v>0</v>
      </c>
      <c r="CC38" s="47">
        <f>IF(CA38+CB38=1,0,(IF(0=((COUNTIF(※技術職員有資格者名簿!C38:T38,145)+COUNTIF(※技術職員有資格者名簿!C38:T38,146)+COUNTIF(※技術職員有資格者名簿!C38:T38,"001-20")+COUNTIF(※技術職員有資格者名簿!C38:T38,"002-20"))),0,1)))</f>
        <v>0</v>
      </c>
      <c r="CD38" s="47">
        <f>IF(COUNTIF(※技術職員有資格者名簿!C38:T38,120)&gt;=1,1,0)</f>
        <v>0</v>
      </c>
      <c r="CE38" s="47">
        <f>IF(CD38=1,0,(IF(0=((COUNTIF(※技術職員有資格者名簿!C38:T38,223) )),0,1)))</f>
        <v>0</v>
      </c>
      <c r="CF38" s="47">
        <f>IF(CD38+CE38=1,0,(IF(0=((COUNTIF(※技術職員有資格者名簿!C38:T38,194)+COUNTIF(※技術職員有資格者名簿!C38:T38,294)+COUNTIF(※技術職員有資格者名簿!C38:T38,"64-21")+COUNTIF(※技術職員有資格者名簿!C38:T38,"001-21")+COUNTIF(※技術職員有資格者名簿!C38:T38,"002-21"))),0,1)))</f>
        <v>0</v>
      </c>
      <c r="CG38" s="47">
        <f>IF(COUNTIF(※技術職員有資格者名簿!C38:T38,131)&gt;=1,1,0)</f>
        <v>0</v>
      </c>
      <c r="CH38" s="47">
        <f>IF(CG38=1,0,(IF(0=((COUNTIF(※技術職員有資格者名簿!C38:T38,232) )),0,1)))</f>
        <v>0</v>
      </c>
      <c r="CI38" s="47">
        <f>IF(CG38+CH38=1,0,(IF(0=((COUNTIF(※技術職員有資格者名簿!C38:T38,144)+COUNTIF(※技術職員有資格者名簿!C38:T38,259)+COUNTIF(※技術職員有資格者名簿!C38:T38,260)+COUNTIF(※技術職員有資格者名簿!C38:T38,261)+COUNTIF(※技術職員有資格者名簿!C38:T38,"64-22")+COUNTIF(※技術職員有資格者名簿!C38:T38,"001-22")+COUNTIF(※技術職員有資格者名簿!C38:T38,"002-22"))),0,1)))</f>
        <v>0</v>
      </c>
      <c r="CJ38" s="47">
        <f>IF(COUNTIF(※技術職員有資格者名簿!C38:T38,133)&gt;=1,1,0)</f>
        <v>0</v>
      </c>
      <c r="CK38" s="47">
        <f>IF(CJ38=1,0,(IF(0=((COUNTIF(※技術職員有資格者名簿!C38:T38,234))),0,1)))</f>
        <v>0</v>
      </c>
      <c r="CL38" s="47">
        <f>IF(CJ38+CK38=1,0,(IF(0=((COUNTIF(※技術職員有資格者名簿!C38:T38,141)+COUNTIF(※技術職員有資格者名簿!C38:T38,142)+COUNTIF(※技術職員有資格者名簿!C38:T38,150)+COUNTIF(※技術職員有資格者名簿!C38:T38,151)+COUNTIF(※技術職員有資格者名簿!C38:T38,196)+COUNTIF(※技術職員有資格者名簿!C38:T38,296)+COUNTIF(※技術職員有資格者名簿!C38:T38,"64-23")+COUNTIF(※技術職員有資格者名簿!C38:T38,"001-23")+COUNTIF(※技術職員有資格者名簿!C38:T38,"002-23"))),0,1)))</f>
        <v>0</v>
      </c>
      <c r="CM38" s="47">
        <v>0</v>
      </c>
      <c r="CN38" s="47">
        <v>0</v>
      </c>
      <c r="CO38" s="47">
        <f>IF(CM38+CN38=1,0,(IF(0=((COUNTIF(※技術職員有資格者名簿!C38:T38,148)+COUNTIF(※技術職員有資格者名簿!C38:T38,198)+COUNTIF(※技術職員有資格者名簿!C38:T38,298)+COUNTIF(※技術職員有資格者名簿!C38:T38,61)+COUNTIF(※技術職員有資格者名簿!C38:T38,"001-24")+COUNTIF(※技術職員有資格者名簿!C38:T38,"002-24"))),0,1)))</f>
        <v>0</v>
      </c>
      <c r="CP38" s="47">
        <f>IF(COUNTIF(※技術職員有資格者名簿!C38:T38,120)&gt;=1,1,0)</f>
        <v>0</v>
      </c>
      <c r="CQ38" s="47">
        <f>IF(CP38=1,0,(IF(0=((COUNTIF(※技術職員有資格者名簿!C38:T38,223) )),0,1)))</f>
        <v>0</v>
      </c>
      <c r="CR38" s="47">
        <f>IF(CP38+CQ38=1,0,(IF(0=((COUNTIF(※技術職員有資格者名簿!C38:T38,195)+COUNTIF(※技術職員有資格者名簿!C38:T38,295)+COUNTIF(※技術職員有資格者名簿!C38:T38,"64-25")+COUNTIF(※技術職員有資格者名簿!C38:T38,"001-25")+COUNTIF(※技術職員有資格者名簿!C38:T38,"002-25"))),0,1)))</f>
        <v>0</v>
      </c>
      <c r="CS38" s="47">
        <f>IF(COUNTIF(※技術職員有資格者名簿!C38:T38,113)&gt;=1,1,0)</f>
        <v>0</v>
      </c>
      <c r="CT38" s="47">
        <f>IF(CS38=1,0,(IF(0=((COUNTIF(※技術職員有資格者名簿!C38:T38,214) )),0,1)))</f>
        <v>0</v>
      </c>
      <c r="CU38" s="47">
        <f>IF(CS38+CT38=1,0,(IF(0=((COUNTIF(※技術職員有資格者名簿!C38:T38,147)+COUNTIF(※技術職員有資格者名簿!C38:T38,148)+COUNTIF(※技術職員有資格者名簿!C38:T38,153)+COUNTIF(※技術職員有資格者名簿!C38:T38,154)+COUNTIF(※技術職員有資格者名簿!C38:T38,"001-26")+COUNTIF(※技術職員有資格者名簿!C38:T38,"002-26"))),0,1)))</f>
        <v>0</v>
      </c>
      <c r="CV38" s="47">
        <v>0</v>
      </c>
      <c r="CW38" s="47">
        <v>0</v>
      </c>
      <c r="CX38" s="47">
        <f>IF(COUNTIF(※技術職員有資格者名簿!C38:T38,168)+COUNTIF(※技術職員有資格者名簿!C38:T38,169)+COUNTIF(※技術職員有資格者名簿!C38:T38,"64-27")+COUNTIF(※技術職員有資格者名簿!C38:T38,"001-27")+COUNTIF(※技術職員有資格者名簿!C38:T38,"002-27")&gt;=1,1,0)</f>
        <v>0</v>
      </c>
      <c r="CY38" s="47">
        <v>0</v>
      </c>
      <c r="CZ38" s="47">
        <v>0</v>
      </c>
      <c r="DA38" s="47">
        <f>IF(COUNTIF(※技術職員有資格者名簿!C38:T38,154)+COUNTIF(※技術職員有資格者名簿!C38:T38,"001-28")+COUNTIF(※技術職員有資格者名簿!C38:T38,"002-28")&gt;=1,1,0)</f>
        <v>0</v>
      </c>
      <c r="DB38" s="47">
        <f>IF(COUNTIF(※技術職員有資格者名簿!C38:T38,113)+COUNTIF(※技術職員有資格者名簿!C38:T38,120)&gt;=1,1,0)</f>
        <v>0</v>
      </c>
      <c r="DC38" s="47">
        <f>IF(DB38=1,0,(IF(0=((COUNTIF(※技術職員有資格者名簿!C38:T38,214)+COUNTIF(※技術職員有資格者名簿!C38:T38,221)+COUNTIF(※技術職員有資格者名簿!C38:T38,222))),0,1)))</f>
        <v>0</v>
      </c>
      <c r="DD38" s="47">
        <f>IF(DB38+DC38=1,0,(IF(0=((COUNTIF(※技術職員有資格者名簿!C38:T38,141)+COUNTIF(※技術職員有資格者名簿!C38:T38,142)+COUNTIF(※技術職員有資格者名簿!C38:T38,157)++COUNTIF(※技術職員有資格者名簿!C38:T38,257)+COUNTIF(※技術職員有資格者名簿!C38:T38,60)+COUNTIF(※技術職員有資格者名簿!C38:T38,"001-29")+COUNTIF(※技術職員有資格者名簿!C38:T38,"002-29"))),0,1)))</f>
        <v>0</v>
      </c>
    </row>
    <row r="39" spans="1:108" ht="48" customHeight="1">
      <c r="A39" s="125">
        <v>29</v>
      </c>
      <c r="B39" s="174"/>
      <c r="C39" s="158"/>
      <c r="D39" s="159" t="str">
        <f>IFERROR(VLOOKUP($C39,建設工事資格区分コード表!$A:$F,4,FALSE)&amp;"","")</f>
        <v/>
      </c>
      <c r="E39" s="160" t="str">
        <f>IFERROR(VLOOKUP($C39,建設工事資格区分コード表!$A:$F,6,FALSE),"")</f>
        <v/>
      </c>
      <c r="F39" s="158"/>
      <c r="G39" s="159" t="str">
        <f>IFERROR(VLOOKUP($F39,建設工事資格区分コード表!$A:$F,4,FALSE)&amp;"","")</f>
        <v/>
      </c>
      <c r="H39" s="160" t="str">
        <f>IFERROR(VLOOKUP($F39,建設工事資格区分コード表!$A:$F,6,FALSE),"")</f>
        <v/>
      </c>
      <c r="I39" s="158"/>
      <c r="J39" s="159" t="str">
        <f>IFERROR(VLOOKUP($I39,建設工事資格区分コード表!$A:$F,4,FALSE)&amp;"","")</f>
        <v/>
      </c>
      <c r="K39" s="160" t="str">
        <f>IFERROR(VLOOKUP($I39,建設工事資格区分コード表!$A:$F,6,FALSE),"")</f>
        <v/>
      </c>
      <c r="L39" s="158"/>
      <c r="M39" s="159" t="str">
        <f>IFERROR(VLOOKUP($L39,建設工事資格区分コード表!$A:$F,4,FALSE)&amp;"","")</f>
        <v/>
      </c>
      <c r="N39" s="160" t="str">
        <f>IFERROR(VLOOKUP($L39,建設工事資格区分コード表!$A:$F,6,FALSE),"")</f>
        <v/>
      </c>
      <c r="O39" s="158"/>
      <c r="P39" s="159" t="str">
        <f>IFERROR(VLOOKUP($O39,建設工事資格区分コード表!$A:$F,4,FALSE)&amp;"","")</f>
        <v/>
      </c>
      <c r="Q39" s="160" t="str">
        <f>IFERROR(VLOOKUP($O39,建設工事資格区分コード表!$A:$F,6,FALSE),"")</f>
        <v/>
      </c>
      <c r="R39" s="158"/>
      <c r="S39" s="159" t="str">
        <f>IFERROR(VLOOKUP($R39,建設工事資格区分コード表!$A:$F,4,FALSE)&amp;"","")</f>
        <v/>
      </c>
      <c r="T39" s="161" t="str">
        <f>IFERROR(VLOOKUP($R39,建設工事資格区分コード表!$A:$F,6,FALSE),"")</f>
        <v/>
      </c>
      <c r="V39" s="47">
        <f>IF(COUNTIF(※技術職員有資格者名簿!C39:T39,111)+COUNTIF(※技術職員有資格者名簿!C39:T39,113)&gt;=1,1,0)</f>
        <v>0</v>
      </c>
      <c r="W39" s="47">
        <f>IF(V39=1,0,(IF(0=((COUNTIF(※技術職員有資格者名簿!$C39:$T39,212)+COUNTIF(※技術職員有資格者名簿!$C39:$T39,214))),0,1)))</f>
        <v>0</v>
      </c>
      <c r="X39" s="73">
        <f>IF(V39+W39=1,0,(IF(0=((COUNTIF(※技術職員有資格者名簿!C39:T39,141)+COUNTIF(※技術職員有資格者名簿!C39:T39,142)+COUNTIF(※技術職員有資格者名簿!C39:T39,143)++COUNTIF(※技術職員有資格者名簿!C39:T39,149)+COUNTIF(※技術職員有資格者名簿!C39:T39,151)+COUNTIF(※技術職員有資格者名簿!C39:T39,"001-1")+COUNTIF(※技術職員有資格者名簿!C39:T39,"002-1"))),0,1)))</f>
        <v>0</v>
      </c>
      <c r="Y39" s="47">
        <f>IF(COUNTIF(※技術職員有資格者名簿!C39:T39,120)+COUNTIF(※技術職員有資格者名簿!C39:T39,137)&gt;=1,1,0)</f>
        <v>0</v>
      </c>
      <c r="Z39" s="47">
        <f>IF(Y39=1,0,(IF(0=((COUNTIF(※技術職員有資格者名簿!$C39:$T39,221)+COUNTIF(※技術職員有資格者名簿!$C39:$T39,238))),0,1)))</f>
        <v>0</v>
      </c>
      <c r="AA39" s="73">
        <f>IF(Y39+Z39=1,0,(IF(0=((COUNTIF(※技術職員有資格者名簿!F39:W39,"001-2")+COUNTIF(※技術職員有資格者名簿!F39:W39,"002-2"))),0,1)))</f>
        <v>0</v>
      </c>
      <c r="AB39" s="47">
        <f>IF(COUNTIF(※技術職員有資格者名簿!C39:T39,120)+COUNTIF(※技術職員有資格者名簿!C39:T39,137)&gt;=1,1,0)</f>
        <v>0</v>
      </c>
      <c r="AC39" s="47">
        <f>IF(AB39=1,0,(IF(0=((COUNTIF(※技術職員有資格者名簿!C39:T39,222)+COUNTIF(※技術職員有資格者名簿!C39:T39,223)+COUNTIF(※技術職員有資格者名簿!C39:T39,238)+COUNTIF(※技術職員有資格者名簿!C39:T39,239) )),0,1)))</f>
        <v>0</v>
      </c>
      <c r="AD39" s="73">
        <f>IF(AB39+AC39=1,0,(IF(0=(COUNTIF(※技術職員有資格者名簿!C39:T39,171)+COUNTIF(※技術職員有資格者名簿!C39:T39,271)+COUNTIF(※技術職員有資格者名簿!C39:T39,164)++COUNTIF(※技術職員有資格者名簿!C39:T39,264)+COUNTIF(※技術職員有資格者名簿!C39:T39,"64-3" )+COUNTIF(※技術職員有資格者名簿!C39:T39,"001-3")+COUNTIF(※技術職員有資格者名簿!C39:T39,"002-3")),0,1)))</f>
        <v>0</v>
      </c>
      <c r="AE39" s="47">
        <f>IF(COUNTIF(※技術職員有資格者名簿!C39:T39,120)&gt;=1,1,0)</f>
        <v>0</v>
      </c>
      <c r="AF39" s="47">
        <f>IF(AE39=1,0,(IF(0=((COUNTIF(※技術職員有資格者名簿!C39:T39,223) )),0,1)))</f>
        <v>0</v>
      </c>
      <c r="AG39" s="73">
        <f>IF(AE39+AF39=1,0,(IF(0=((COUNTIF(※技術職員有資格者名簿!C39:T39,172)+COUNTIF(※技術職員有資格者名簿!C39:T39,272)+COUNTIF(※技術職員有資格者名簿!C39:T39,"64-4")+COUNTIF(※技術職員有資格者名簿!C39:T39,"001-4")+COUNTIF(※技術職員有資格者名簿!C39:T39,"002-4"))),0,1)))</f>
        <v>0</v>
      </c>
      <c r="AH39" s="47">
        <f>IF(COUNTIF(※技術職員有資格者名簿!C39:T39,111)+COUNTIF(※技術職員有資格者名簿!C39:T39,113)+COUNTIF(※技術職員有資格者名簿!C39:T39,120)&gt;=1,1,0)</f>
        <v>0</v>
      </c>
      <c r="AI39" s="47">
        <f>IF(AH39=1,0,(IF(0=((COUNTIF(※技術職員有資格者名簿!C39:T39,212)+COUNTIF(※技術職員有資格者名簿!C39:T39,214)+COUNTIF(※技術職員有資格者名簿!C39:T39,216)+COUNTIF(※技術職員有資格者名簿!C39:T39,222))),0,1)))</f>
        <v>0</v>
      </c>
      <c r="AJ39" s="47">
        <f>IF(AH39+AI39=1,0,(IF(0=((COUNTIF(※技術職員有資格者名簿!C39:T39,141)+COUNTIF(※技術職員有資格者名簿!C39:T39,142)+COUNTIF(※技術職員有資格者名簿!C39:T39,143)+COUNTIF(※技術職員有資格者名簿!C39:T39,149)+COUNTIF(※技術職員有資格者名簿!C39:T39,151)+COUNTIF(※技術職員有資格者名簿!C39:T39,164)+COUNTIF(※技術職員有資格者名簿!C39:T39,264)+COUNTIF(※技術職員有資格者名簿!C39:T39,157)+COUNTIF(※技術職員有資格者名簿!C39:T39,257)+COUNTIF(※技術職員有資格者名簿!C39:T39,173)+COUNTIF(※技術職員有資格者名簿!C39:T39,273)+COUNTIF(※技術職員有資格者名簿!C39:T39,166)+COUNTIF(※技術職員有資格者名簿!C39:T39,266)+COUNTIF(※技術職員有資格者名簿!C39:T39,61)+COUNTIF(※技術職員有資格者名簿!C39:T39,40)+COUNTIF(※技術職員有資格者名簿!C39:T39,"64-5")+COUNTIF(※技術職員有資格者名簿!C39:T39,"001-5")+COUNTIF(※技術職員有資格者名簿!C39:T39,"002-5") )),0,1)))</f>
        <v>0</v>
      </c>
      <c r="AK39" s="47">
        <f>IF(COUNTIF(※技術職員有資格者名簿!C39:T39,113)+COUNTIF(※技術職員有資格者名簿!C39:T39,120)&gt;=1,1,0)</f>
        <v>0</v>
      </c>
      <c r="AL39" s="47">
        <f>IF(AK39=1,0,(IF(0=((COUNTIF(※技術職員有資格者名簿!C39:T39,214)+COUNTIF(※技術職員有資格者名簿!C39:T39,223))),0,1)))</f>
        <v>0</v>
      </c>
      <c r="AM39" s="47">
        <f>IF(AK39+AL39=1,0,(IF(0=((COUNTIF(※技術職員有資格者名簿!C39:T39,179)+COUNTIF(※技術職員有資格者名簿!C39:T39,279)+COUNTIF(※技術職員有資格者名簿!C39:T39,180)++COUNTIF(※技術職員有資格者名簿!C39:T39,280)+COUNTIF(※技術職員有資格者名簿!C39:T39,"64-6")+COUNTIF(※技術職員有資格者名簿!C39:T39,"001-6")+COUNTIF(※技術職員有資格者名簿!C39:T39,"002-6"))),0,1)))</f>
        <v>0</v>
      </c>
      <c r="AN39" s="47">
        <f>IF(COUNTIF(※技術職員有資格者名簿!C39:T39,120)+COUNTIF(※技術職員有資格者名簿!C39:T39,137)&gt;=1,1,0)</f>
        <v>0</v>
      </c>
      <c r="AO39" s="47">
        <f>IF(AN39=1,0,(IF(0=((COUNTIF(※技術職員有資格者名簿!C39:T39,223)+COUNTIF(※技術職員有資格者名簿!C39:T39,238) )),0,1)))</f>
        <v>0</v>
      </c>
      <c r="AP39" s="47">
        <f>IF(AN39+AO39=1,0,(IF(0=((COUNTIF(※技術職員有資格者名簿!C39:T39,170)+COUNTIF(※技術職員有資格者名簿!C39:T39,270)+COUNTIF(※技術職員有資格者名簿!C39:T39,184)++COUNTIF(※技術職員有資格者名簿!C39:T39,284)+COUNTIF(※技術職員有資格者名簿!C39:T39,186)+COUNTIF(※技術職員有資格者名簿!C39:T39,286)+COUNTIF(※技術職員有資格者名簿!C39:T39,"64-7")+COUNTIF(※技術職員有資格者名簿!C39:T39,"001-7")+COUNTIF(※技術職員有資格者名簿!C39:T39,"002-7"))),0,1)))</f>
        <v>0</v>
      </c>
      <c r="AQ39" s="47">
        <f>IF(COUNTIF(※技術職員有資格者名簿!C39:T39,127)&gt;=1,1,0)</f>
        <v>0</v>
      </c>
      <c r="AR39" s="47">
        <f>IF(AQ39=1,0,(IF(0=((COUNTIF(※技術職員有資格者名簿!C39:T39,228)+COUNTIF(※技術職員有資格者名簿!C39:T39,155) )),0,1)))</f>
        <v>0</v>
      </c>
      <c r="AS39" s="47">
        <f>IF(AQ39+AR39=1,0,(IF(0=((COUNTIF(※技術職員有資格者名簿!C39:T39,141)+COUNTIF(※技術職員有資格者名簿!C39:T39,142)+COUNTIF(※技術職員有資格者名簿!C39:T39,144)++COUNTIF(※技術職員有資格者名簿!C39:T39,256)+COUNTIF(※技術職員有資格者名簿!C39:T39,258)+COUNTIF(※技術職員有資格者名簿!C39:T39,62)+COUNTIF(※技術職員有資格者名簿!C39:T39,63)+COUNTIF(※技術職員有資格者名簿!C39:T39,"64-8")+COUNTIF(※技術職員有資格者名簿!C39:T39,"001-8")+COUNTIF(※技術職員有資格者名簿!C39:T39,"002-8"))),0,1)))</f>
        <v>0</v>
      </c>
      <c r="AT39" s="47">
        <f>IF(COUNTIF(※技術職員有資格者名簿!C39:T39,129)&gt;=1,1,0)</f>
        <v>0</v>
      </c>
      <c r="AU39" s="47">
        <f>IF(AT39=1,0,(IF(0=((COUNTIF(※技術職員有資格者名簿!C39:T39,230) )),0,1)))</f>
        <v>0</v>
      </c>
      <c r="AV39" s="47">
        <f>IF(AT39+AU39=1,0,(IF(0=((COUNTIF(※技術職員有資格者名簿!C39:T39,146)+COUNTIF(※技術職員有資格者名簿!C39:T39,147)+COUNTIF(※技術職員有資格者名簿!C39:T39,148)+COUNTIF(※技術職員有資格者名簿!C39:T39,152)+COUNTIF(※技術職員有資格者名簿!C39:T39,153)+COUNTIF(※技術職員有資格者名簿!C39:T39,154)+COUNTIF(※技術職員有資格者名簿!C39:T39,265)+COUNTIF(※技術職員有資格者名簿!C39:T39,174)+COUNTIF(※技術職員有資格者名簿!C39:T39,274)+COUNTIF(※技術職員有資格者名簿!C39:T39,175)+COUNTIF(※技術職員有資格者名簿!C39:T39,275)+COUNTIF(※技術職員有資格者名簿!C39:T39,176)+COUNTIF(※技術職員有資格者名簿!C39:T39,276)+COUNTIF(※技術職員有資格者名簿!C39:T39,170)+COUNTIF(※技術職員有資格者名簿!C39:T39,270)+COUNTIF(※技術職員有資格者名簿!C39:T39,62)+COUNTIF(※技術職員有資格者名簿!C39:T39,63)+COUNTIF(※技術職員有資格者名簿!C39:T39,"64-9")+COUNTIF(※技術職員有資格者名簿!C39:T39,"001-9")+COUNTIF(※技術職員有資格者名簿!C39:T39,"002-9"))),0,1)))</f>
        <v>0</v>
      </c>
      <c r="AW39" s="47">
        <f>IF(COUNTIF(※技術職員有資格者名簿!C39:T39,120)+COUNTIF(※技術職員有資格者名簿!C39:T39,137)&gt;=1,1,0)</f>
        <v>0</v>
      </c>
      <c r="AX39" s="47">
        <f>IF(AW39=1,0,(IF(0=((COUNTIF(※技術職員有資格者名簿!C39:T39,222)+COUNTIF(※技術職員有資格者名簿!C39:T39,223)+COUNTIF(※技術職員有資格者名簿!C39:T39,238))),0,1)))</f>
        <v>0</v>
      </c>
      <c r="AY39" s="47">
        <f>IF(AW39+AX39=1,0,(IF(0=((COUNTIF(※技術職員有資格者名簿!C39:T39,177)+COUNTIF(※技術職員有資格者名簿!C39:T39,277)+COUNTIF(※技術職員有資格者名簿!C39:T39,178)++COUNTIF(※技術職員有資格者名簿!C39:T39,278)+COUNTIF(※技術職員有資格者名簿!C39:T39,179)+COUNTIF(※技術職員有資格者名簿!C39:T39,279)+COUNTIF(※技術職員有資格者名簿!C39:T39,"64-10")+COUNTIF(※技術職員有資格者名簿!C39:T39,"001-10")+COUNTIF(※技術職員有資格者名簿!C39:T39,"002-10"))),0,1)))</f>
        <v>0</v>
      </c>
      <c r="AZ39" s="47">
        <f>IF(COUNTIF(※技術職員有資格者名簿!C39:T39,113)+COUNTIF(※技術職員有資格者名簿!C39:T39,120)+COUNTIF(※技術職員有資格者名簿!C39:T39,137)&gt;=1,1,0)</f>
        <v>0</v>
      </c>
      <c r="BA39" s="47">
        <f>IF(AZ39=1,0,(IF(0=((COUNTIF(※技術職員有資格者名簿!C39:T39,214)+COUNTIF(※技術職員有資格者名簿!C39:T39,222))),0,1)))</f>
        <v>0</v>
      </c>
      <c r="BB39" s="47">
        <f>IF(AZ39+BA39=1,0,(IF(0=((COUNTIF(※技術職員有資格者名簿!C39:T39,142)+COUNTIF(※技術職員有資格者名簿!C39:T39,181)+COUNTIF(※技術職員有資格者名簿!C39:T39,281)++COUNTIF(※技術職員有資格者名簿!C39:T39,"64-11")+COUNTIF(※技術職員有資格者名簿!C39:T39,"001-11")+COUNTIF(※技術職員有資格者名簿!C39:T39,"002-11"))),0,1)))</f>
        <v>0</v>
      </c>
      <c r="BC39" s="47">
        <f>IF(COUNTIF(※技術職員有資格者名簿!C39:T39,120)&gt;=1,1,0)</f>
        <v>0</v>
      </c>
      <c r="BD39" s="47">
        <f>IF(BC39=1,0,(IF(0=((COUNTIF(※技術職員有資格者名簿!C39:T39,222))),0,1)))</f>
        <v>0</v>
      </c>
      <c r="BE39" s="47">
        <f>IF(BC39+BD39=1,0,(IF(0=((COUNTIF(※技術職員有資格者名簿!C39:T39,182)+COUNTIF(※技術職員有資格者名簿!C39:T39,282)++COUNTIF(※技術職員有資格者名簿!C39:T39,"64-12")+COUNTIF(※技術職員有資格者名簿!C39:T39,"001-12")+COUNTIF(※技術職員有資格者名簿!C39:T39,"002-12"))),0,1)))</f>
        <v>0</v>
      </c>
      <c r="BF39" s="47">
        <f>IF(COUNTIF(※技術職員有資格者名簿!C39:T39,111)+COUNTIF(※技術職員有資格者名簿!C39:T39,113)&gt;=1,1,0)</f>
        <v>0</v>
      </c>
      <c r="BG39" s="47">
        <f>IF(BF39=1,0,(IF(0=((COUNTIF(※技術職員有資格者名簿!C39:T39,212)+COUNTIF(※技術職員有資格者名簿!C39:T39,214))),0,1)))</f>
        <v>0</v>
      </c>
      <c r="BH39" s="47">
        <f>IF(BF39+BG39=1,0,(IF(0=((COUNTIF(※技術職員有資格者名簿!C39:T39,141)+COUNTIF(※技術職員有資格者名簿!C39:T39,142)++COUNTIF(※技術職員有資格者名簿!C39:T39,"64-13")+COUNTIF(※技術職員有資格者名簿!C39:T39,"001-13")+COUNTIF(※技術職員有資格者名簿!C39:T39,"002-13"))),0,1)))</f>
        <v>0</v>
      </c>
      <c r="BI39" s="47">
        <f>IF(COUNTIF(※技術職員有資格者名簿!C39:T39,113)&gt;=1,1,0)</f>
        <v>0</v>
      </c>
      <c r="BJ39" s="47">
        <f>IF(BI39=1,0,(IF(0=((COUNTIF(※技術職員有資格者名簿!C39:T39,214))),0,1)))</f>
        <v>0</v>
      </c>
      <c r="BK39" s="47">
        <f>IF(BI39+BJ39=1,0,(IF(0=((COUNTIF(※技術職員有資格者名簿!C39:T39,141)+COUNTIF(※技術職員有資格者名簿!C39:T39,142)+COUNTIF(※技術職員有資格者名簿!C39:T39,149)+COUNTIF(※技術職員有資格者名簿!C39:T39,"64-14")+COUNTIF(※技術職員有資格者名簿!C39:T39,"001-14")+COUNTIF(※技術職員有資格者名簿!C39:T39,"002-14"))),0,1)))</f>
        <v>0</v>
      </c>
      <c r="BL39" s="47">
        <f>IF(COUNTIF(※技術職員有資格者名簿!C39:T39,120)&gt;=1,1,0)</f>
        <v>0</v>
      </c>
      <c r="BM39" s="47">
        <f>IF(BL39=1,0,(IF(0=((COUNTIF(※技術職員有資格者名簿!C39:T39,223) )),0,1)))</f>
        <v>0</v>
      </c>
      <c r="BN39" s="47">
        <f>IF(BL39+BM39=1,0,(IF(0=((COUNTIF(※技術職員有資格者名簿!C39:T39,170)+COUNTIF(※技術職員有資格者名簿!C39:T39,270)+COUNTIF(※技術職員有資格者名簿!C39:T39,183)+COUNTIF(※技術職員有資格者名簿!C39:T39,283)+COUNTIF(※技術職員有資格者名簿!C39:T39,184)+COUNTIF(※技術職員有資格者名簿!C39:T39,284)+COUNTIF(※技術職員有資格者名簿!C39:T39,185)+COUNTIF(※技術職員有資格者名簿!C39:T39,285)+COUNTIF(※技術職員有資格者名簿!C39:T39,"64-15")+COUNTIF(※技術職員有資格者名簿!C39:T39,"001-15")+COUNTIF(※技術職員有資格者名簿!C39:T39,"002-15"))),0,1)))</f>
        <v>0</v>
      </c>
      <c r="BO39" s="47">
        <f>IF(COUNTIF(※技術職員有資格者名簿!C39:T39,120)&gt;=1,1,0)</f>
        <v>0</v>
      </c>
      <c r="BP39" s="47">
        <f>IF(BO39=1,0,(IF(0=((COUNTIF(※技術職員有資格者名簿!C39:T39,223) )),0,1)))</f>
        <v>0</v>
      </c>
      <c r="BQ39" s="47">
        <f>IF(BO39+BP39=1,0,(IF(0=((COUNTIF(※技術職員有資格者名簿!C39:T39,187)+COUNTIF(※技術職員有資格者名簿!C39:T39,287)++COUNTIF(※技術職員有資格者名簿!C39:T39,"64-16")+COUNTIF(※技術職員有資格者名簿!C39:T39,"001-16")+COUNTIF(※技術職員有資格者名簿!C39:T39,"002-16"))),0,1)))</f>
        <v>0</v>
      </c>
      <c r="BR39" s="47">
        <f>IF(COUNTIF(※技術職員有資格者名簿!C39:T39,113)+COUNTIF(※技術職員有資格者名簿!C39:T39,120)&gt;=1,1,0)</f>
        <v>0</v>
      </c>
      <c r="BS39" s="47">
        <f>IF(BR39=1,0,(IF(0=((COUNTIF(※技術職員有資格者名簿!C39:T39,215)+COUNTIF(※技術職員有資格者名簿!C39:T39,223))),0,1)))</f>
        <v>0</v>
      </c>
      <c r="BT39" s="47">
        <f>IF(BR39+BS39=1,0,(IF(0=((COUNTIF(※技術職員有資格者名簿!C39:T39,188)+COUNTIF(※技術職員有資格者名簿!C39:T39,288)+COUNTIF(※技術職員有資格者名簿!C39:T39,189)++COUNTIF(※技術職員有資格者名簿!C39:T39,289)+COUNTIF(※技術職員有資格者名簿!C39:T39,190)+COUNTIF(※技術職員有資格者名簿!C39:T39,290)+COUNTIF(※技術職員有資格者名簿!C39:T39,191)+COUNTIF(※技術職員有資格者名簿!C39:T39,291)+COUNTIF(※技術職員有資格者名簿!C39:T39,167)+COUNTIF(※技術職員有資格者名簿!C39:T39,"64-17")+COUNTIF(※技術職員有資格者名簿!C39:T39,"001-17")+COUNTIF(※技術職員有資格者名簿!C39:T39,"002-17"))),0,1)))</f>
        <v>0</v>
      </c>
      <c r="BU39" s="47">
        <f>IF(COUNTIF(※技術職員有資格者名簿!C39:T39,120)&gt;=1,1,0)</f>
        <v>0</v>
      </c>
      <c r="BV39" s="47">
        <f>IF(BU39=1,0,(IF(0=((COUNTIF(※技術職員有資格者名簿!C39:T39,223) )),0,1)))</f>
        <v>0</v>
      </c>
      <c r="BW39" s="47">
        <f>IF(BU39+BV39=1,0,(IF(0=((COUNTIF(※技術職員有資格者名簿!C39:T39,197)+COUNTIF(※技術職員有資格者名簿!C39:T39,297)++COUNTIF(※技術職員有資格者名簿!C39:T39,"64-18")+COUNTIF(※技術職員有資格者名簿!C39:T39,"001-18")+COUNTIF(※技術職員有資格者名簿!C39:T39,"002-18"))),0,1)))</f>
        <v>0</v>
      </c>
      <c r="BX39" s="47">
        <f>IF(COUNTIF(※技術職員有資格者名簿!C39:T39,120)+COUNTIF(※技術職員有資格者名簿!C39:T39,137)&gt;=1,1,0)</f>
        <v>0</v>
      </c>
      <c r="BY39" s="47">
        <f>IF(BX39=1,0,(IF(0=((COUNTIF(※技術職員有資格者名簿!C39:T39,223)+COUNTIF(※技術職員有資格者名簿!C39:T39,238) )),0,1)))</f>
        <v>0</v>
      </c>
      <c r="BZ39" s="47">
        <f>IF(BX39+BY39=1,0,(IF(0=((COUNTIF(※技術職員有資格者名簿!C39:T39,192)+COUNTIF(※技術職員有資格者名簿!C39:T39,292)+COUNTIF(※技術職員有資格者名簿!C39:T39,193)++COUNTIF(※技術職員有資格者名簿!C39:T39,293)+COUNTIF(※技術職員有資格者名簿!C39:T39,"64-19")+COUNTIF(※技術職員有資格者名簿!C39:T39,"001-19")+COUNTIF(※技術職員有資格者名簿!C39:T39,"002-19"))),0,1)))</f>
        <v>0</v>
      </c>
      <c r="CA39" s="47">
        <v>0</v>
      </c>
      <c r="CB39" s="47">
        <v>0</v>
      </c>
      <c r="CC39" s="47">
        <f>IF(CA39+CB39=1,0,(IF(0=((COUNTIF(※技術職員有資格者名簿!C39:T39,145)+COUNTIF(※技術職員有資格者名簿!C39:T39,146)+COUNTIF(※技術職員有資格者名簿!C39:T39,"001-20")+COUNTIF(※技術職員有資格者名簿!C39:T39,"002-20"))),0,1)))</f>
        <v>0</v>
      </c>
      <c r="CD39" s="47">
        <f>IF(COUNTIF(※技術職員有資格者名簿!C39:T39,120)&gt;=1,1,0)</f>
        <v>0</v>
      </c>
      <c r="CE39" s="47">
        <f>IF(CD39=1,0,(IF(0=((COUNTIF(※技術職員有資格者名簿!C39:T39,223) )),0,1)))</f>
        <v>0</v>
      </c>
      <c r="CF39" s="47">
        <f>IF(CD39+CE39=1,0,(IF(0=((COUNTIF(※技術職員有資格者名簿!C39:T39,194)+COUNTIF(※技術職員有資格者名簿!C39:T39,294)+COUNTIF(※技術職員有資格者名簿!C39:T39,"64-21")+COUNTIF(※技術職員有資格者名簿!C39:T39,"001-21")+COUNTIF(※技術職員有資格者名簿!C39:T39,"002-21"))),0,1)))</f>
        <v>0</v>
      </c>
      <c r="CG39" s="47">
        <f>IF(COUNTIF(※技術職員有資格者名簿!C39:T39,131)&gt;=1,1,0)</f>
        <v>0</v>
      </c>
      <c r="CH39" s="47">
        <f>IF(CG39=1,0,(IF(0=((COUNTIF(※技術職員有資格者名簿!C39:T39,232) )),0,1)))</f>
        <v>0</v>
      </c>
      <c r="CI39" s="47">
        <f>IF(CG39+CH39=1,0,(IF(0=((COUNTIF(※技術職員有資格者名簿!C39:T39,144)+COUNTIF(※技術職員有資格者名簿!C39:T39,259)+COUNTIF(※技術職員有資格者名簿!C39:T39,260)+COUNTIF(※技術職員有資格者名簿!C39:T39,261)+COUNTIF(※技術職員有資格者名簿!C39:T39,"64-22")+COUNTIF(※技術職員有資格者名簿!C39:T39,"001-22")+COUNTIF(※技術職員有資格者名簿!C39:T39,"002-22"))),0,1)))</f>
        <v>0</v>
      </c>
      <c r="CJ39" s="47">
        <f>IF(COUNTIF(※技術職員有資格者名簿!C39:T39,133)&gt;=1,1,0)</f>
        <v>0</v>
      </c>
      <c r="CK39" s="47">
        <f>IF(CJ39=1,0,(IF(0=((COUNTIF(※技術職員有資格者名簿!C39:T39,234))),0,1)))</f>
        <v>0</v>
      </c>
      <c r="CL39" s="47">
        <f>IF(CJ39+CK39=1,0,(IF(0=((COUNTIF(※技術職員有資格者名簿!C39:T39,141)+COUNTIF(※技術職員有資格者名簿!C39:T39,142)+COUNTIF(※技術職員有資格者名簿!C39:T39,150)+COUNTIF(※技術職員有資格者名簿!C39:T39,151)+COUNTIF(※技術職員有資格者名簿!C39:T39,196)+COUNTIF(※技術職員有資格者名簿!C39:T39,296)+COUNTIF(※技術職員有資格者名簿!C39:T39,"64-23")+COUNTIF(※技術職員有資格者名簿!C39:T39,"001-23")+COUNTIF(※技術職員有資格者名簿!C39:T39,"002-23"))),0,1)))</f>
        <v>0</v>
      </c>
      <c r="CM39" s="47">
        <v>0</v>
      </c>
      <c r="CN39" s="47">
        <v>0</v>
      </c>
      <c r="CO39" s="47">
        <f>IF(CM39+CN39=1,0,(IF(0=((COUNTIF(※技術職員有資格者名簿!C39:T39,148)+COUNTIF(※技術職員有資格者名簿!C39:T39,198)+COUNTIF(※技術職員有資格者名簿!C39:T39,298)+COUNTIF(※技術職員有資格者名簿!C39:T39,61)+COUNTIF(※技術職員有資格者名簿!C39:T39,"001-24")+COUNTIF(※技術職員有資格者名簿!C39:T39,"002-24"))),0,1)))</f>
        <v>0</v>
      </c>
      <c r="CP39" s="47">
        <f>IF(COUNTIF(※技術職員有資格者名簿!C39:T39,120)&gt;=1,1,0)</f>
        <v>0</v>
      </c>
      <c r="CQ39" s="47">
        <f>IF(CP39=1,0,(IF(0=((COUNTIF(※技術職員有資格者名簿!C39:T39,223) )),0,1)))</f>
        <v>0</v>
      </c>
      <c r="CR39" s="47">
        <f>IF(CP39+CQ39=1,0,(IF(0=((COUNTIF(※技術職員有資格者名簿!C39:T39,195)+COUNTIF(※技術職員有資格者名簿!C39:T39,295)+COUNTIF(※技術職員有資格者名簿!C39:T39,"64-25")+COUNTIF(※技術職員有資格者名簿!C39:T39,"001-25")+COUNTIF(※技術職員有資格者名簿!C39:T39,"002-25"))),0,1)))</f>
        <v>0</v>
      </c>
      <c r="CS39" s="47">
        <f>IF(COUNTIF(※技術職員有資格者名簿!C39:T39,113)&gt;=1,1,0)</f>
        <v>0</v>
      </c>
      <c r="CT39" s="47">
        <f>IF(CS39=1,0,(IF(0=((COUNTIF(※技術職員有資格者名簿!C39:T39,214) )),0,1)))</f>
        <v>0</v>
      </c>
      <c r="CU39" s="47">
        <f>IF(CS39+CT39=1,0,(IF(0=((COUNTIF(※技術職員有資格者名簿!C39:T39,147)+COUNTIF(※技術職員有資格者名簿!C39:T39,148)+COUNTIF(※技術職員有資格者名簿!C39:T39,153)+COUNTIF(※技術職員有資格者名簿!C39:T39,154)+COUNTIF(※技術職員有資格者名簿!C39:T39,"001-26")+COUNTIF(※技術職員有資格者名簿!C39:T39,"002-26"))),0,1)))</f>
        <v>0</v>
      </c>
      <c r="CV39" s="47">
        <v>0</v>
      </c>
      <c r="CW39" s="47">
        <v>0</v>
      </c>
      <c r="CX39" s="47">
        <f>IF(COUNTIF(※技術職員有資格者名簿!C39:T39,168)+COUNTIF(※技術職員有資格者名簿!C39:T39,169)+COUNTIF(※技術職員有資格者名簿!C39:T39,"64-27")+COUNTIF(※技術職員有資格者名簿!C39:T39,"001-27")+COUNTIF(※技術職員有資格者名簿!C39:T39,"002-27")&gt;=1,1,0)</f>
        <v>0</v>
      </c>
      <c r="CY39" s="47">
        <v>0</v>
      </c>
      <c r="CZ39" s="47">
        <v>0</v>
      </c>
      <c r="DA39" s="47">
        <f>IF(COUNTIF(※技術職員有資格者名簿!C39:T39,154)+COUNTIF(※技術職員有資格者名簿!C39:T39,"001-28")+COUNTIF(※技術職員有資格者名簿!C39:T39,"002-28")&gt;=1,1,0)</f>
        <v>0</v>
      </c>
      <c r="DB39" s="47">
        <f>IF(COUNTIF(※技術職員有資格者名簿!C39:T39,113)+COUNTIF(※技術職員有資格者名簿!C39:T39,120)&gt;=1,1,0)</f>
        <v>0</v>
      </c>
      <c r="DC39" s="47">
        <f>IF(DB39=1,0,(IF(0=((COUNTIF(※技術職員有資格者名簿!C39:T39,214)+COUNTIF(※技術職員有資格者名簿!C39:T39,221)+COUNTIF(※技術職員有資格者名簿!C39:T39,222))),0,1)))</f>
        <v>0</v>
      </c>
      <c r="DD39" s="47">
        <f>IF(DB39+DC39=1,0,(IF(0=((COUNTIF(※技術職員有資格者名簿!C39:T39,141)+COUNTIF(※技術職員有資格者名簿!C39:T39,142)+COUNTIF(※技術職員有資格者名簿!C39:T39,157)++COUNTIF(※技術職員有資格者名簿!C39:T39,257)+COUNTIF(※技術職員有資格者名簿!C39:T39,60)+COUNTIF(※技術職員有資格者名簿!C39:T39,"001-29")+COUNTIF(※技術職員有資格者名簿!C39:T39,"002-29"))),0,1)))</f>
        <v>0</v>
      </c>
    </row>
    <row r="40" spans="1:108" ht="48" customHeight="1">
      <c r="A40" s="126">
        <v>30</v>
      </c>
      <c r="B40" s="174"/>
      <c r="C40" s="158"/>
      <c r="D40" s="159" t="str">
        <f>IFERROR(VLOOKUP($C40,建設工事資格区分コード表!$A:$F,4,FALSE)&amp;"","")</f>
        <v/>
      </c>
      <c r="E40" s="160" t="str">
        <f>IFERROR(VLOOKUP($C40,建設工事資格区分コード表!$A:$F,6,FALSE),"")</f>
        <v/>
      </c>
      <c r="F40" s="158"/>
      <c r="G40" s="159" t="str">
        <f>IFERROR(VLOOKUP($F40,建設工事資格区分コード表!$A:$F,4,FALSE)&amp;"","")</f>
        <v/>
      </c>
      <c r="H40" s="160" t="str">
        <f>IFERROR(VLOOKUP($F40,建設工事資格区分コード表!$A:$F,6,FALSE),"")</f>
        <v/>
      </c>
      <c r="I40" s="158"/>
      <c r="J40" s="159" t="str">
        <f>IFERROR(VLOOKUP($I40,建設工事資格区分コード表!$A:$F,4,FALSE)&amp;"","")</f>
        <v/>
      </c>
      <c r="K40" s="160" t="str">
        <f>IFERROR(VLOOKUP($I40,建設工事資格区分コード表!$A:$F,6,FALSE),"")</f>
        <v/>
      </c>
      <c r="L40" s="158"/>
      <c r="M40" s="159" t="str">
        <f>IFERROR(VLOOKUP($L40,建設工事資格区分コード表!$A:$F,4,FALSE)&amp;"","")</f>
        <v/>
      </c>
      <c r="N40" s="160" t="str">
        <f>IFERROR(VLOOKUP($L40,建設工事資格区分コード表!$A:$F,6,FALSE),"")</f>
        <v/>
      </c>
      <c r="O40" s="158"/>
      <c r="P40" s="159" t="str">
        <f>IFERROR(VLOOKUP($O40,建設工事資格区分コード表!$A:$F,4,FALSE)&amp;"","")</f>
        <v/>
      </c>
      <c r="Q40" s="160" t="str">
        <f>IFERROR(VLOOKUP($O40,建設工事資格区分コード表!$A:$F,6,FALSE),"")</f>
        <v/>
      </c>
      <c r="R40" s="158"/>
      <c r="S40" s="159" t="str">
        <f>IFERROR(VLOOKUP($R40,建設工事資格区分コード表!$A:$F,4,FALSE)&amp;"","")</f>
        <v/>
      </c>
      <c r="T40" s="161" t="str">
        <f>IFERROR(VLOOKUP($R40,建設工事資格区分コード表!$A:$F,6,FALSE),"")</f>
        <v/>
      </c>
      <c r="V40" s="47">
        <f>IF(COUNTIF(※技術職員有資格者名簿!C40:T40,111)+COUNTIF(※技術職員有資格者名簿!C40:T40,113)&gt;=1,1,0)</f>
        <v>0</v>
      </c>
      <c r="W40" s="47">
        <f>IF(V40=1,0,(IF(0=((COUNTIF(※技術職員有資格者名簿!$C40:$T40,212)+COUNTIF(※技術職員有資格者名簿!$C40:$T40,214))),0,1)))</f>
        <v>0</v>
      </c>
      <c r="X40" s="73">
        <f>IF(V40+W40=1,0,(IF(0=((COUNTIF(※技術職員有資格者名簿!C40:T40,141)+COUNTIF(※技術職員有資格者名簿!C40:T40,142)+COUNTIF(※技術職員有資格者名簿!C40:T40,143)++COUNTIF(※技術職員有資格者名簿!C40:T40,149)+COUNTIF(※技術職員有資格者名簿!C40:T40,151)+COUNTIF(※技術職員有資格者名簿!C40:T40,"001-1")+COUNTIF(※技術職員有資格者名簿!C40:T40,"002-1"))),0,1)))</f>
        <v>0</v>
      </c>
      <c r="Y40" s="47">
        <f>IF(COUNTIF(※技術職員有資格者名簿!C40:T40,120)+COUNTIF(※技術職員有資格者名簿!C40:T40,137)&gt;=1,1,0)</f>
        <v>0</v>
      </c>
      <c r="Z40" s="47">
        <f>IF(Y40=1,0,(IF(0=((COUNTIF(※技術職員有資格者名簿!$C40:$T40,221)+COUNTIF(※技術職員有資格者名簿!$C40:$T40,238))),0,1)))</f>
        <v>0</v>
      </c>
      <c r="AA40" s="73">
        <f>IF(Y40+Z40=1,0,(IF(0=((COUNTIF(※技術職員有資格者名簿!F40:W40,"001-2")+COUNTIF(※技術職員有資格者名簿!F40:W40,"002-2"))),0,1)))</f>
        <v>0</v>
      </c>
      <c r="AB40" s="47">
        <f>IF(COUNTIF(※技術職員有資格者名簿!C40:T40,120)+COUNTIF(※技術職員有資格者名簿!C40:T40,137)&gt;=1,1,0)</f>
        <v>0</v>
      </c>
      <c r="AC40" s="47">
        <f>IF(AB40=1,0,(IF(0=((COUNTIF(※技術職員有資格者名簿!C40:T40,222)+COUNTIF(※技術職員有資格者名簿!C40:T40,223)+COUNTIF(※技術職員有資格者名簿!C40:T40,238)+COUNTIF(※技術職員有資格者名簿!C40:T40,239) )),0,1)))</f>
        <v>0</v>
      </c>
      <c r="AD40" s="73">
        <f>IF(AB40+AC40=1,0,(IF(0=(COUNTIF(※技術職員有資格者名簿!C40:T40,171)+COUNTIF(※技術職員有資格者名簿!C40:T40,271)+COUNTIF(※技術職員有資格者名簿!C40:T40,164)++COUNTIF(※技術職員有資格者名簿!C40:T40,264)+COUNTIF(※技術職員有資格者名簿!C40:T40,"64-3" )+COUNTIF(※技術職員有資格者名簿!C40:T40,"001-3")+COUNTIF(※技術職員有資格者名簿!C40:T40,"002-3")),0,1)))</f>
        <v>0</v>
      </c>
      <c r="AE40" s="47">
        <f>IF(COUNTIF(※技術職員有資格者名簿!C40:T40,120)&gt;=1,1,0)</f>
        <v>0</v>
      </c>
      <c r="AF40" s="47">
        <f>IF(AE40=1,0,(IF(0=((COUNTIF(※技術職員有資格者名簿!C40:T40,223) )),0,1)))</f>
        <v>0</v>
      </c>
      <c r="AG40" s="73">
        <f>IF(AE40+AF40=1,0,(IF(0=((COUNTIF(※技術職員有資格者名簿!C40:T40,172)+COUNTIF(※技術職員有資格者名簿!C40:T40,272)+COUNTIF(※技術職員有資格者名簿!C40:T40,"64-4")+COUNTIF(※技術職員有資格者名簿!C40:T40,"001-4")+COUNTIF(※技術職員有資格者名簿!C40:T40,"002-4"))),0,1)))</f>
        <v>0</v>
      </c>
      <c r="AH40" s="47">
        <f>IF(COUNTIF(※技術職員有資格者名簿!C40:T40,111)+COUNTIF(※技術職員有資格者名簿!C40:T40,113)+COUNTIF(※技術職員有資格者名簿!C40:T40,120)&gt;=1,1,0)</f>
        <v>0</v>
      </c>
      <c r="AI40" s="47">
        <f>IF(AH40=1,0,(IF(0=((COUNTIF(※技術職員有資格者名簿!C40:T40,212)+COUNTIF(※技術職員有資格者名簿!C40:T40,214)+COUNTIF(※技術職員有資格者名簿!C40:T40,216)+COUNTIF(※技術職員有資格者名簿!C40:T40,222))),0,1)))</f>
        <v>0</v>
      </c>
      <c r="AJ40" s="47">
        <f>IF(AH40+AI40=1,0,(IF(0=((COUNTIF(※技術職員有資格者名簿!C40:T40,141)+COUNTIF(※技術職員有資格者名簿!C40:T40,142)+COUNTIF(※技術職員有資格者名簿!C40:T40,143)+COUNTIF(※技術職員有資格者名簿!C40:T40,149)+COUNTIF(※技術職員有資格者名簿!C40:T40,151)+COUNTIF(※技術職員有資格者名簿!C40:T40,164)+COUNTIF(※技術職員有資格者名簿!C40:T40,264)+COUNTIF(※技術職員有資格者名簿!C40:T40,157)+COUNTIF(※技術職員有資格者名簿!C40:T40,257)+COUNTIF(※技術職員有資格者名簿!C40:T40,173)+COUNTIF(※技術職員有資格者名簿!C40:T40,273)+COUNTIF(※技術職員有資格者名簿!C40:T40,166)+COUNTIF(※技術職員有資格者名簿!C40:T40,266)+COUNTIF(※技術職員有資格者名簿!C40:T40,61)+COUNTIF(※技術職員有資格者名簿!C40:T40,40)+COUNTIF(※技術職員有資格者名簿!C40:T40,"64-5")+COUNTIF(※技術職員有資格者名簿!C40:T40,"001-5")+COUNTIF(※技術職員有資格者名簿!C40:T40,"002-5") )),0,1)))</f>
        <v>0</v>
      </c>
      <c r="AK40" s="47">
        <f>IF(COUNTIF(※技術職員有資格者名簿!C40:T40,113)+COUNTIF(※技術職員有資格者名簿!C40:T40,120)&gt;=1,1,0)</f>
        <v>0</v>
      </c>
      <c r="AL40" s="47">
        <f>IF(AK40=1,0,(IF(0=((COUNTIF(※技術職員有資格者名簿!C40:T40,214)+COUNTIF(※技術職員有資格者名簿!C40:T40,223))),0,1)))</f>
        <v>0</v>
      </c>
      <c r="AM40" s="47">
        <f>IF(AK40+AL40=1,0,(IF(0=((COUNTIF(※技術職員有資格者名簿!C40:T40,179)+COUNTIF(※技術職員有資格者名簿!C40:T40,279)+COUNTIF(※技術職員有資格者名簿!C40:T40,180)++COUNTIF(※技術職員有資格者名簿!C40:T40,280)+COUNTIF(※技術職員有資格者名簿!C40:T40,"64-6")+COUNTIF(※技術職員有資格者名簿!C40:T40,"001-6")+COUNTIF(※技術職員有資格者名簿!C40:T40,"002-6"))),0,1)))</f>
        <v>0</v>
      </c>
      <c r="AN40" s="47">
        <f>IF(COUNTIF(※技術職員有資格者名簿!C40:T40,120)+COUNTIF(※技術職員有資格者名簿!C40:T40,137)&gt;=1,1,0)</f>
        <v>0</v>
      </c>
      <c r="AO40" s="47">
        <f>IF(AN40=1,0,(IF(0=((COUNTIF(※技術職員有資格者名簿!C40:T40,223)+COUNTIF(※技術職員有資格者名簿!C40:T40,238) )),0,1)))</f>
        <v>0</v>
      </c>
      <c r="AP40" s="47">
        <f>IF(AN40+AO40=1,0,(IF(0=((COUNTIF(※技術職員有資格者名簿!C40:T40,170)+COUNTIF(※技術職員有資格者名簿!C40:T40,270)+COUNTIF(※技術職員有資格者名簿!C40:T40,184)++COUNTIF(※技術職員有資格者名簿!C40:T40,284)+COUNTIF(※技術職員有資格者名簿!C40:T40,186)+COUNTIF(※技術職員有資格者名簿!C40:T40,286)+COUNTIF(※技術職員有資格者名簿!C40:T40,"64-7")+COUNTIF(※技術職員有資格者名簿!C40:T40,"001-7")+COUNTIF(※技術職員有資格者名簿!C40:T40,"002-7"))),0,1)))</f>
        <v>0</v>
      </c>
      <c r="AQ40" s="47">
        <f>IF(COUNTIF(※技術職員有資格者名簿!C40:T40,127)&gt;=1,1,0)</f>
        <v>0</v>
      </c>
      <c r="AR40" s="47">
        <f>IF(AQ40=1,0,(IF(0=((COUNTIF(※技術職員有資格者名簿!C40:T40,228)+COUNTIF(※技術職員有資格者名簿!C40:T40,155) )),0,1)))</f>
        <v>0</v>
      </c>
      <c r="AS40" s="47">
        <f>IF(AQ40+AR40=1,0,(IF(0=((COUNTIF(※技術職員有資格者名簿!C40:T40,141)+COUNTIF(※技術職員有資格者名簿!C40:T40,142)+COUNTIF(※技術職員有資格者名簿!C40:T40,144)++COUNTIF(※技術職員有資格者名簿!C40:T40,256)+COUNTIF(※技術職員有資格者名簿!C40:T40,258)+COUNTIF(※技術職員有資格者名簿!C40:T40,62)+COUNTIF(※技術職員有資格者名簿!C40:T40,63)+COUNTIF(※技術職員有資格者名簿!C40:T40,"64-8")+COUNTIF(※技術職員有資格者名簿!C40:T40,"001-8")+COUNTIF(※技術職員有資格者名簿!C40:T40,"002-8"))),0,1)))</f>
        <v>0</v>
      </c>
      <c r="AT40" s="47">
        <f>IF(COUNTIF(※技術職員有資格者名簿!C40:T40,129)&gt;=1,1,0)</f>
        <v>0</v>
      </c>
      <c r="AU40" s="47">
        <f>IF(AT40=1,0,(IF(0=((COUNTIF(※技術職員有資格者名簿!C40:T40,230) )),0,1)))</f>
        <v>0</v>
      </c>
      <c r="AV40" s="47">
        <f>IF(AT40+AU40=1,0,(IF(0=((COUNTIF(※技術職員有資格者名簿!C40:T40,146)+COUNTIF(※技術職員有資格者名簿!C40:T40,147)+COUNTIF(※技術職員有資格者名簿!C40:T40,148)+COUNTIF(※技術職員有資格者名簿!C40:T40,152)+COUNTIF(※技術職員有資格者名簿!C40:T40,153)+COUNTIF(※技術職員有資格者名簿!C40:T40,154)+COUNTIF(※技術職員有資格者名簿!C40:T40,265)+COUNTIF(※技術職員有資格者名簿!C40:T40,174)+COUNTIF(※技術職員有資格者名簿!C40:T40,274)+COUNTIF(※技術職員有資格者名簿!C40:T40,175)+COUNTIF(※技術職員有資格者名簿!C40:T40,275)+COUNTIF(※技術職員有資格者名簿!C40:T40,176)+COUNTIF(※技術職員有資格者名簿!C40:T40,276)+COUNTIF(※技術職員有資格者名簿!C40:T40,170)+COUNTIF(※技術職員有資格者名簿!C40:T40,270)+COUNTIF(※技術職員有資格者名簿!C40:T40,62)+COUNTIF(※技術職員有資格者名簿!C40:T40,63)+COUNTIF(※技術職員有資格者名簿!C40:T40,"64-9")+COUNTIF(※技術職員有資格者名簿!C40:T40,"001-9")+COUNTIF(※技術職員有資格者名簿!C40:T40,"002-9"))),0,1)))</f>
        <v>0</v>
      </c>
      <c r="AW40" s="47">
        <f>IF(COUNTIF(※技術職員有資格者名簿!C40:T40,120)+COUNTIF(※技術職員有資格者名簿!C40:T40,137)&gt;=1,1,0)</f>
        <v>0</v>
      </c>
      <c r="AX40" s="47">
        <f>IF(AW40=1,0,(IF(0=((COUNTIF(※技術職員有資格者名簿!C40:T40,222)+COUNTIF(※技術職員有資格者名簿!C40:T40,223)+COUNTIF(※技術職員有資格者名簿!C40:T40,238))),0,1)))</f>
        <v>0</v>
      </c>
      <c r="AY40" s="47">
        <f>IF(AW40+AX40=1,0,(IF(0=((COUNTIF(※技術職員有資格者名簿!C40:T40,177)+COUNTIF(※技術職員有資格者名簿!C40:T40,277)+COUNTIF(※技術職員有資格者名簿!C40:T40,178)++COUNTIF(※技術職員有資格者名簿!C40:T40,278)+COUNTIF(※技術職員有資格者名簿!C40:T40,179)+COUNTIF(※技術職員有資格者名簿!C40:T40,279)+COUNTIF(※技術職員有資格者名簿!C40:T40,"64-10")+COUNTIF(※技術職員有資格者名簿!C40:T40,"001-10")+COUNTIF(※技術職員有資格者名簿!C40:T40,"002-10"))),0,1)))</f>
        <v>0</v>
      </c>
      <c r="AZ40" s="47">
        <f>IF(COUNTIF(※技術職員有資格者名簿!C40:T40,113)+COUNTIF(※技術職員有資格者名簿!C40:T40,120)+COUNTIF(※技術職員有資格者名簿!C40:T40,137)&gt;=1,1,0)</f>
        <v>0</v>
      </c>
      <c r="BA40" s="47">
        <f>IF(AZ40=1,0,(IF(0=((COUNTIF(※技術職員有資格者名簿!C40:T40,214)+COUNTIF(※技術職員有資格者名簿!C40:T40,222))),0,1)))</f>
        <v>0</v>
      </c>
      <c r="BB40" s="47">
        <f>IF(AZ40+BA40=1,0,(IF(0=((COUNTIF(※技術職員有資格者名簿!C40:T40,142)+COUNTIF(※技術職員有資格者名簿!C40:T40,181)+COUNTIF(※技術職員有資格者名簿!C40:T40,281)++COUNTIF(※技術職員有資格者名簿!C40:T40,"64-11")+COUNTIF(※技術職員有資格者名簿!C40:T40,"001-11")+COUNTIF(※技術職員有資格者名簿!C40:T40,"002-11"))),0,1)))</f>
        <v>0</v>
      </c>
      <c r="BC40" s="47">
        <f>IF(COUNTIF(※技術職員有資格者名簿!C40:T40,120)&gt;=1,1,0)</f>
        <v>0</v>
      </c>
      <c r="BD40" s="47">
        <f>IF(BC40=1,0,(IF(0=((COUNTIF(※技術職員有資格者名簿!C40:T40,222))),0,1)))</f>
        <v>0</v>
      </c>
      <c r="BE40" s="47">
        <f>IF(BC40+BD40=1,0,(IF(0=((COUNTIF(※技術職員有資格者名簿!C40:T40,182)+COUNTIF(※技術職員有資格者名簿!C40:T40,282)++COUNTIF(※技術職員有資格者名簿!C40:T40,"64-12")+COUNTIF(※技術職員有資格者名簿!C40:T40,"001-12")+COUNTIF(※技術職員有資格者名簿!C40:T40,"002-12"))),0,1)))</f>
        <v>0</v>
      </c>
      <c r="BF40" s="47">
        <f>IF(COUNTIF(※技術職員有資格者名簿!C40:T40,111)+COUNTIF(※技術職員有資格者名簿!C40:T40,113)&gt;=1,1,0)</f>
        <v>0</v>
      </c>
      <c r="BG40" s="47">
        <f>IF(BF40=1,0,(IF(0=((COUNTIF(※技術職員有資格者名簿!C40:T40,212)+COUNTIF(※技術職員有資格者名簿!C40:T40,214))),0,1)))</f>
        <v>0</v>
      </c>
      <c r="BH40" s="47">
        <f>IF(BF40+BG40=1,0,(IF(0=((COUNTIF(※技術職員有資格者名簿!C40:T40,141)+COUNTIF(※技術職員有資格者名簿!C40:T40,142)++COUNTIF(※技術職員有資格者名簿!C40:T40,"64-13")+COUNTIF(※技術職員有資格者名簿!C40:T40,"001-13")+COUNTIF(※技術職員有資格者名簿!C40:T40,"002-13"))),0,1)))</f>
        <v>0</v>
      </c>
      <c r="BI40" s="47">
        <f>IF(COUNTIF(※技術職員有資格者名簿!C40:T40,113)&gt;=1,1,0)</f>
        <v>0</v>
      </c>
      <c r="BJ40" s="47">
        <f>IF(BI40=1,0,(IF(0=((COUNTIF(※技術職員有資格者名簿!C40:T40,214))),0,1)))</f>
        <v>0</v>
      </c>
      <c r="BK40" s="47">
        <f>IF(BI40+BJ40=1,0,(IF(0=((COUNTIF(※技術職員有資格者名簿!C40:T40,141)+COUNTIF(※技術職員有資格者名簿!C40:T40,142)+COUNTIF(※技術職員有資格者名簿!C40:T40,149)+COUNTIF(※技術職員有資格者名簿!C40:T40,"64-14")+COUNTIF(※技術職員有資格者名簿!C40:T40,"001-14")+COUNTIF(※技術職員有資格者名簿!C40:T40,"002-14"))),0,1)))</f>
        <v>0</v>
      </c>
      <c r="BL40" s="47">
        <f>IF(COUNTIF(※技術職員有資格者名簿!C40:T40,120)&gt;=1,1,0)</f>
        <v>0</v>
      </c>
      <c r="BM40" s="47">
        <f>IF(BL40=1,0,(IF(0=((COUNTIF(※技術職員有資格者名簿!C40:T40,223) )),0,1)))</f>
        <v>0</v>
      </c>
      <c r="BN40" s="47">
        <f>IF(BL40+BM40=1,0,(IF(0=((COUNTIF(※技術職員有資格者名簿!C40:T40,170)+COUNTIF(※技術職員有資格者名簿!C40:T40,270)+COUNTIF(※技術職員有資格者名簿!C40:T40,183)+COUNTIF(※技術職員有資格者名簿!C40:T40,283)+COUNTIF(※技術職員有資格者名簿!C40:T40,184)+COUNTIF(※技術職員有資格者名簿!C40:T40,284)+COUNTIF(※技術職員有資格者名簿!C40:T40,185)+COUNTIF(※技術職員有資格者名簿!C40:T40,285)+COUNTIF(※技術職員有資格者名簿!C40:T40,"64-15")+COUNTIF(※技術職員有資格者名簿!C40:T40,"001-15")+COUNTIF(※技術職員有資格者名簿!C40:T40,"002-15"))),0,1)))</f>
        <v>0</v>
      </c>
      <c r="BO40" s="47">
        <f>IF(COUNTIF(※技術職員有資格者名簿!C40:T40,120)&gt;=1,1,0)</f>
        <v>0</v>
      </c>
      <c r="BP40" s="47">
        <f>IF(BO40=1,0,(IF(0=((COUNTIF(※技術職員有資格者名簿!C40:T40,223) )),0,1)))</f>
        <v>0</v>
      </c>
      <c r="BQ40" s="47">
        <f>IF(BO40+BP40=1,0,(IF(0=((COUNTIF(※技術職員有資格者名簿!C40:T40,187)+COUNTIF(※技術職員有資格者名簿!C40:T40,287)++COUNTIF(※技術職員有資格者名簿!C40:T40,"64-16")+COUNTIF(※技術職員有資格者名簿!C40:T40,"001-16")+COUNTIF(※技術職員有資格者名簿!C40:T40,"002-16"))),0,1)))</f>
        <v>0</v>
      </c>
      <c r="BR40" s="47">
        <f>IF(COUNTIF(※技術職員有資格者名簿!C40:T40,113)+COUNTIF(※技術職員有資格者名簿!C40:T40,120)&gt;=1,1,0)</f>
        <v>0</v>
      </c>
      <c r="BS40" s="47">
        <f>IF(BR40=1,0,(IF(0=((COUNTIF(※技術職員有資格者名簿!C40:T40,215)+COUNTIF(※技術職員有資格者名簿!C40:T40,223))),0,1)))</f>
        <v>0</v>
      </c>
      <c r="BT40" s="47">
        <f>IF(BR40+BS40=1,0,(IF(0=((COUNTIF(※技術職員有資格者名簿!C40:T40,188)+COUNTIF(※技術職員有資格者名簿!C40:T40,288)+COUNTIF(※技術職員有資格者名簿!C40:T40,189)++COUNTIF(※技術職員有資格者名簿!C40:T40,289)+COUNTIF(※技術職員有資格者名簿!C40:T40,190)+COUNTIF(※技術職員有資格者名簿!C40:T40,290)+COUNTIF(※技術職員有資格者名簿!C40:T40,191)+COUNTIF(※技術職員有資格者名簿!C40:T40,291)+COUNTIF(※技術職員有資格者名簿!C40:T40,167)+COUNTIF(※技術職員有資格者名簿!C40:T40,"64-17")+COUNTIF(※技術職員有資格者名簿!C40:T40,"001-17")+COUNTIF(※技術職員有資格者名簿!C40:T40,"002-17"))),0,1)))</f>
        <v>0</v>
      </c>
      <c r="BU40" s="47">
        <f>IF(COUNTIF(※技術職員有資格者名簿!C40:T40,120)&gt;=1,1,0)</f>
        <v>0</v>
      </c>
      <c r="BV40" s="47">
        <f>IF(BU40=1,0,(IF(0=((COUNTIF(※技術職員有資格者名簿!C40:T40,223) )),0,1)))</f>
        <v>0</v>
      </c>
      <c r="BW40" s="47">
        <f>IF(BU40+BV40=1,0,(IF(0=((COUNTIF(※技術職員有資格者名簿!C40:T40,197)+COUNTIF(※技術職員有資格者名簿!C40:T40,297)++COUNTIF(※技術職員有資格者名簿!C40:T40,"64-18")+COUNTIF(※技術職員有資格者名簿!C40:T40,"001-18")+COUNTIF(※技術職員有資格者名簿!C40:T40,"002-18"))),0,1)))</f>
        <v>0</v>
      </c>
      <c r="BX40" s="47">
        <f>IF(COUNTIF(※技術職員有資格者名簿!C40:T40,120)+COUNTIF(※技術職員有資格者名簿!C40:T40,137)&gt;=1,1,0)</f>
        <v>0</v>
      </c>
      <c r="BY40" s="47">
        <f>IF(BX40=1,0,(IF(0=((COUNTIF(※技術職員有資格者名簿!C40:T40,223)+COUNTIF(※技術職員有資格者名簿!C40:T40,238) )),0,1)))</f>
        <v>0</v>
      </c>
      <c r="BZ40" s="47">
        <f>IF(BX40+BY40=1,0,(IF(0=((COUNTIF(※技術職員有資格者名簿!C40:T40,192)+COUNTIF(※技術職員有資格者名簿!C40:T40,292)+COUNTIF(※技術職員有資格者名簿!C40:T40,193)++COUNTIF(※技術職員有資格者名簿!C40:T40,293)+COUNTIF(※技術職員有資格者名簿!C40:T40,"64-19")+COUNTIF(※技術職員有資格者名簿!C40:T40,"001-19")+COUNTIF(※技術職員有資格者名簿!C40:T40,"002-19"))),0,1)))</f>
        <v>0</v>
      </c>
      <c r="CA40" s="47">
        <v>0</v>
      </c>
      <c r="CB40" s="47">
        <v>0</v>
      </c>
      <c r="CC40" s="47">
        <f>IF(CA40+CB40=1,0,(IF(0=((COUNTIF(※技術職員有資格者名簿!C40:T40,145)+COUNTIF(※技術職員有資格者名簿!C40:T40,146)+COUNTIF(※技術職員有資格者名簿!C40:T40,"001-20")+COUNTIF(※技術職員有資格者名簿!C40:T40,"002-20"))),0,1)))</f>
        <v>0</v>
      </c>
      <c r="CD40" s="47">
        <f>IF(COUNTIF(※技術職員有資格者名簿!C40:T40,120)&gt;=1,1,0)</f>
        <v>0</v>
      </c>
      <c r="CE40" s="47">
        <f>IF(CD40=1,0,(IF(0=((COUNTIF(※技術職員有資格者名簿!C40:T40,223) )),0,1)))</f>
        <v>0</v>
      </c>
      <c r="CF40" s="47">
        <f>IF(CD40+CE40=1,0,(IF(0=((COUNTIF(※技術職員有資格者名簿!C40:T40,194)+COUNTIF(※技術職員有資格者名簿!C40:T40,294)+COUNTIF(※技術職員有資格者名簿!C40:T40,"64-21")+COUNTIF(※技術職員有資格者名簿!C40:T40,"001-21")+COUNTIF(※技術職員有資格者名簿!C40:T40,"002-21"))),0,1)))</f>
        <v>0</v>
      </c>
      <c r="CG40" s="47">
        <f>IF(COUNTIF(※技術職員有資格者名簿!C40:T40,131)&gt;=1,1,0)</f>
        <v>0</v>
      </c>
      <c r="CH40" s="47">
        <f>IF(CG40=1,0,(IF(0=((COUNTIF(※技術職員有資格者名簿!C40:T40,232) )),0,1)))</f>
        <v>0</v>
      </c>
      <c r="CI40" s="47">
        <f>IF(CG40+CH40=1,0,(IF(0=((COUNTIF(※技術職員有資格者名簿!C40:T40,144)+COUNTIF(※技術職員有資格者名簿!C40:T40,259)+COUNTIF(※技術職員有資格者名簿!C40:T40,260)+COUNTIF(※技術職員有資格者名簿!C40:T40,261)+COUNTIF(※技術職員有資格者名簿!C40:T40,"64-22")+COUNTIF(※技術職員有資格者名簿!C40:T40,"001-22")+COUNTIF(※技術職員有資格者名簿!C40:T40,"002-22"))),0,1)))</f>
        <v>0</v>
      </c>
      <c r="CJ40" s="47">
        <f>IF(COUNTIF(※技術職員有資格者名簿!C40:T40,133)&gt;=1,1,0)</f>
        <v>0</v>
      </c>
      <c r="CK40" s="47">
        <f>IF(CJ40=1,0,(IF(0=((COUNTIF(※技術職員有資格者名簿!C40:T40,234))),0,1)))</f>
        <v>0</v>
      </c>
      <c r="CL40" s="47">
        <f>IF(CJ40+CK40=1,0,(IF(0=((COUNTIF(※技術職員有資格者名簿!C40:T40,141)+COUNTIF(※技術職員有資格者名簿!C40:T40,142)+COUNTIF(※技術職員有資格者名簿!C40:T40,150)+COUNTIF(※技術職員有資格者名簿!C40:T40,151)+COUNTIF(※技術職員有資格者名簿!C40:T40,196)+COUNTIF(※技術職員有資格者名簿!C40:T40,296)+COUNTIF(※技術職員有資格者名簿!C40:T40,"64-23")+COUNTIF(※技術職員有資格者名簿!C40:T40,"001-23")+COUNTIF(※技術職員有資格者名簿!C40:T40,"002-23"))),0,1)))</f>
        <v>0</v>
      </c>
      <c r="CM40" s="47">
        <v>0</v>
      </c>
      <c r="CN40" s="47">
        <v>0</v>
      </c>
      <c r="CO40" s="47">
        <f>IF(CM40+CN40=1,0,(IF(0=((COUNTIF(※技術職員有資格者名簿!C40:T40,148)+COUNTIF(※技術職員有資格者名簿!C40:T40,198)+COUNTIF(※技術職員有資格者名簿!C40:T40,298)+COUNTIF(※技術職員有資格者名簿!C40:T40,61)+COUNTIF(※技術職員有資格者名簿!C40:T40,"001-24")+COUNTIF(※技術職員有資格者名簿!C40:T40,"002-24"))),0,1)))</f>
        <v>0</v>
      </c>
      <c r="CP40" s="47">
        <f>IF(COUNTIF(※技術職員有資格者名簿!C40:T40,120)&gt;=1,1,0)</f>
        <v>0</v>
      </c>
      <c r="CQ40" s="47">
        <f>IF(CP40=1,0,(IF(0=((COUNTIF(※技術職員有資格者名簿!C40:T40,223) )),0,1)))</f>
        <v>0</v>
      </c>
      <c r="CR40" s="47">
        <f>IF(CP40+CQ40=1,0,(IF(0=((COUNTIF(※技術職員有資格者名簿!C40:T40,195)+COUNTIF(※技術職員有資格者名簿!C40:T40,295)+COUNTIF(※技術職員有資格者名簿!C40:T40,"64-25")+COUNTIF(※技術職員有資格者名簿!C40:T40,"001-25")+COUNTIF(※技術職員有資格者名簿!C40:T40,"002-25"))),0,1)))</f>
        <v>0</v>
      </c>
      <c r="CS40" s="47">
        <f>IF(COUNTIF(※技術職員有資格者名簿!C40:T40,113)&gt;=1,1,0)</f>
        <v>0</v>
      </c>
      <c r="CT40" s="47">
        <f>IF(CS40=1,0,(IF(0=((COUNTIF(※技術職員有資格者名簿!C40:T40,214) )),0,1)))</f>
        <v>0</v>
      </c>
      <c r="CU40" s="47">
        <f>IF(CS40+CT40=1,0,(IF(0=((COUNTIF(※技術職員有資格者名簿!C40:T40,147)+COUNTIF(※技術職員有資格者名簿!C40:T40,148)+COUNTIF(※技術職員有資格者名簿!C40:T40,153)+COUNTIF(※技術職員有資格者名簿!C40:T40,154)+COUNTIF(※技術職員有資格者名簿!C40:T40,"001-26")+COUNTIF(※技術職員有資格者名簿!C40:T40,"002-26"))),0,1)))</f>
        <v>0</v>
      </c>
      <c r="CV40" s="47">
        <v>0</v>
      </c>
      <c r="CW40" s="47">
        <v>0</v>
      </c>
      <c r="CX40" s="47">
        <f>IF(COUNTIF(※技術職員有資格者名簿!C40:T40,168)+COUNTIF(※技術職員有資格者名簿!C40:T40,169)+COUNTIF(※技術職員有資格者名簿!C40:T40,"64-27")+COUNTIF(※技術職員有資格者名簿!C40:T40,"001-27")+COUNTIF(※技術職員有資格者名簿!C40:T40,"002-27")&gt;=1,1,0)</f>
        <v>0</v>
      </c>
      <c r="CY40" s="47">
        <v>0</v>
      </c>
      <c r="CZ40" s="47">
        <v>0</v>
      </c>
      <c r="DA40" s="47">
        <f>IF(COUNTIF(※技術職員有資格者名簿!C40:T40,154)+COUNTIF(※技術職員有資格者名簿!C40:T40,"001-28")+COUNTIF(※技術職員有資格者名簿!C40:T40,"002-28")&gt;=1,1,0)</f>
        <v>0</v>
      </c>
      <c r="DB40" s="47">
        <f>IF(COUNTIF(※技術職員有資格者名簿!C40:T40,113)+COUNTIF(※技術職員有資格者名簿!C40:T40,120)&gt;=1,1,0)</f>
        <v>0</v>
      </c>
      <c r="DC40" s="47">
        <f>IF(DB40=1,0,(IF(0=((COUNTIF(※技術職員有資格者名簿!C40:T40,214)+COUNTIF(※技術職員有資格者名簿!C40:T40,221)+COUNTIF(※技術職員有資格者名簿!C40:T40,222))),0,1)))</f>
        <v>0</v>
      </c>
      <c r="DD40" s="47">
        <f>IF(DB40+DC40=1,0,(IF(0=((COUNTIF(※技術職員有資格者名簿!C40:T40,141)+COUNTIF(※技術職員有資格者名簿!C40:T40,142)+COUNTIF(※技術職員有資格者名簿!C40:T40,157)++COUNTIF(※技術職員有資格者名簿!C40:T40,257)+COUNTIF(※技術職員有資格者名簿!C40:T40,60)+COUNTIF(※技術職員有資格者名簿!C40:T40,"001-29")+COUNTIF(※技術職員有資格者名簿!C40:T40,"002-29"))),0,1)))</f>
        <v>0</v>
      </c>
    </row>
    <row r="41" spans="1:108" ht="48" customHeight="1">
      <c r="A41" s="125">
        <v>31</v>
      </c>
      <c r="B41" s="174"/>
      <c r="C41" s="158"/>
      <c r="D41" s="159" t="str">
        <f>IFERROR(VLOOKUP($C41,建設工事資格区分コード表!$A:$F,4,FALSE)&amp;"","")</f>
        <v/>
      </c>
      <c r="E41" s="160" t="str">
        <f>IFERROR(VLOOKUP($C41,建設工事資格区分コード表!$A:$F,6,FALSE),"")</f>
        <v/>
      </c>
      <c r="F41" s="158"/>
      <c r="G41" s="159" t="str">
        <f>IFERROR(VLOOKUP($F41,建設工事資格区分コード表!$A:$F,4,FALSE)&amp;"","")</f>
        <v/>
      </c>
      <c r="H41" s="160" t="str">
        <f>IFERROR(VLOOKUP($F41,建設工事資格区分コード表!$A:$F,6,FALSE),"")</f>
        <v/>
      </c>
      <c r="I41" s="158"/>
      <c r="J41" s="159" t="str">
        <f>IFERROR(VLOOKUP($I41,建設工事資格区分コード表!$A:$F,4,FALSE)&amp;"","")</f>
        <v/>
      </c>
      <c r="K41" s="160" t="str">
        <f>IFERROR(VLOOKUP($I41,建設工事資格区分コード表!$A:$F,6,FALSE),"")</f>
        <v/>
      </c>
      <c r="L41" s="158"/>
      <c r="M41" s="159" t="str">
        <f>IFERROR(VLOOKUP($L41,建設工事資格区分コード表!$A:$F,4,FALSE)&amp;"","")</f>
        <v/>
      </c>
      <c r="N41" s="160" t="str">
        <f>IFERROR(VLOOKUP($L41,建設工事資格区分コード表!$A:$F,6,FALSE),"")</f>
        <v/>
      </c>
      <c r="O41" s="158"/>
      <c r="P41" s="159" t="str">
        <f>IFERROR(VLOOKUP($O41,建設工事資格区分コード表!$A:$F,4,FALSE)&amp;"","")</f>
        <v/>
      </c>
      <c r="Q41" s="160" t="str">
        <f>IFERROR(VLOOKUP($O41,建設工事資格区分コード表!$A:$F,6,FALSE),"")</f>
        <v/>
      </c>
      <c r="R41" s="158"/>
      <c r="S41" s="159" t="str">
        <f>IFERROR(VLOOKUP($R41,建設工事資格区分コード表!$A:$F,4,FALSE)&amp;"","")</f>
        <v/>
      </c>
      <c r="T41" s="161" t="str">
        <f>IFERROR(VLOOKUP($R41,建設工事資格区分コード表!$A:$F,6,FALSE),"")</f>
        <v/>
      </c>
      <c r="V41" s="47">
        <f>IF(COUNTIF(※技術職員有資格者名簿!C41:T41,111)+COUNTIF(※技術職員有資格者名簿!C41:T41,113)&gt;=1,1,0)</f>
        <v>0</v>
      </c>
      <c r="W41" s="47">
        <f>IF(V41=1,0,(IF(0=((COUNTIF(※技術職員有資格者名簿!$C41:$T41,212)+COUNTIF(※技術職員有資格者名簿!$C41:$T41,214))),0,1)))</f>
        <v>0</v>
      </c>
      <c r="X41" s="73">
        <f>IF(V41+W41=1,0,(IF(0=((COUNTIF(※技術職員有資格者名簿!C41:T41,141)+COUNTIF(※技術職員有資格者名簿!C41:T41,142)+COUNTIF(※技術職員有資格者名簿!C41:T41,143)++COUNTIF(※技術職員有資格者名簿!C41:T41,149)+COUNTIF(※技術職員有資格者名簿!C41:T41,151)+COUNTIF(※技術職員有資格者名簿!C41:T41,"001-1")+COUNTIF(※技術職員有資格者名簿!C41:T41,"002-1"))),0,1)))</f>
        <v>0</v>
      </c>
      <c r="Y41" s="47">
        <f>IF(COUNTIF(※技術職員有資格者名簿!C41:T41,120)+COUNTIF(※技術職員有資格者名簿!C41:T41,137)&gt;=1,1,0)</f>
        <v>0</v>
      </c>
      <c r="Z41" s="47">
        <f>IF(Y41=1,0,(IF(0=((COUNTIF(※技術職員有資格者名簿!$C41:$T41,221)+COUNTIF(※技術職員有資格者名簿!$C41:$T41,238))),0,1)))</f>
        <v>0</v>
      </c>
      <c r="AA41" s="73">
        <f>IF(Y41+Z41=1,0,(IF(0=((COUNTIF(※技術職員有資格者名簿!F41:W41,"001-2")+COUNTIF(※技術職員有資格者名簿!F41:W41,"002-2"))),0,1)))</f>
        <v>0</v>
      </c>
      <c r="AB41" s="47">
        <f>IF(COUNTIF(※技術職員有資格者名簿!C41:T41,120)+COUNTIF(※技術職員有資格者名簿!C41:T41,137)&gt;=1,1,0)</f>
        <v>0</v>
      </c>
      <c r="AC41" s="47">
        <f>IF(AB41=1,0,(IF(0=((COUNTIF(※技術職員有資格者名簿!C41:T41,222)+COUNTIF(※技術職員有資格者名簿!C41:T41,223)+COUNTIF(※技術職員有資格者名簿!C41:T41,238)+COUNTIF(※技術職員有資格者名簿!C41:T41,239) )),0,1)))</f>
        <v>0</v>
      </c>
      <c r="AD41" s="73">
        <f>IF(AB41+AC41=1,0,(IF(0=(COUNTIF(※技術職員有資格者名簿!C41:T41,171)+COUNTIF(※技術職員有資格者名簿!C41:T41,271)+COUNTIF(※技術職員有資格者名簿!C41:T41,164)++COUNTIF(※技術職員有資格者名簿!C41:T41,264)+COUNTIF(※技術職員有資格者名簿!C41:T41,"64-3" )+COUNTIF(※技術職員有資格者名簿!C41:T41,"001-3")+COUNTIF(※技術職員有資格者名簿!C41:T41,"002-3")),0,1)))</f>
        <v>0</v>
      </c>
      <c r="AE41" s="47">
        <f>IF(COUNTIF(※技術職員有資格者名簿!C41:T41,120)&gt;=1,1,0)</f>
        <v>0</v>
      </c>
      <c r="AF41" s="47">
        <f>IF(AE41=1,0,(IF(0=((COUNTIF(※技術職員有資格者名簿!C41:T41,223) )),0,1)))</f>
        <v>0</v>
      </c>
      <c r="AG41" s="73">
        <f>IF(AE41+AF41=1,0,(IF(0=((COUNTIF(※技術職員有資格者名簿!C41:T41,172)+COUNTIF(※技術職員有資格者名簿!C41:T41,272)+COUNTIF(※技術職員有資格者名簿!C41:T41,"64-4")+COUNTIF(※技術職員有資格者名簿!C41:T41,"001-4")+COUNTIF(※技術職員有資格者名簿!C41:T41,"002-4"))),0,1)))</f>
        <v>0</v>
      </c>
      <c r="AH41" s="47">
        <f>IF(COUNTIF(※技術職員有資格者名簿!C41:T41,111)+COUNTIF(※技術職員有資格者名簿!C41:T41,113)+COUNTIF(※技術職員有資格者名簿!C41:T41,120)&gt;=1,1,0)</f>
        <v>0</v>
      </c>
      <c r="AI41" s="47">
        <f>IF(AH41=1,0,(IF(0=((COUNTIF(※技術職員有資格者名簿!C41:T41,212)+COUNTIF(※技術職員有資格者名簿!C41:T41,214)+COUNTIF(※技術職員有資格者名簿!C41:T41,216)+COUNTIF(※技術職員有資格者名簿!C41:T41,222))),0,1)))</f>
        <v>0</v>
      </c>
      <c r="AJ41" s="47">
        <f>IF(AH41+AI41=1,0,(IF(0=((COUNTIF(※技術職員有資格者名簿!C41:T41,141)+COUNTIF(※技術職員有資格者名簿!C41:T41,142)+COUNTIF(※技術職員有資格者名簿!C41:T41,143)+COUNTIF(※技術職員有資格者名簿!C41:T41,149)+COUNTIF(※技術職員有資格者名簿!C41:T41,151)+COUNTIF(※技術職員有資格者名簿!C41:T41,164)+COUNTIF(※技術職員有資格者名簿!C41:T41,264)+COUNTIF(※技術職員有資格者名簿!C41:T41,157)+COUNTIF(※技術職員有資格者名簿!C41:T41,257)+COUNTIF(※技術職員有資格者名簿!C41:T41,173)+COUNTIF(※技術職員有資格者名簿!C41:T41,273)+COUNTIF(※技術職員有資格者名簿!C41:T41,166)+COUNTIF(※技術職員有資格者名簿!C41:T41,266)+COUNTIF(※技術職員有資格者名簿!C41:T41,61)+COUNTIF(※技術職員有資格者名簿!C41:T41,40)+COUNTIF(※技術職員有資格者名簿!C41:T41,"64-5")+COUNTIF(※技術職員有資格者名簿!C41:T41,"001-5")+COUNTIF(※技術職員有資格者名簿!C41:T41,"002-5") )),0,1)))</f>
        <v>0</v>
      </c>
      <c r="AK41" s="47">
        <f>IF(COUNTIF(※技術職員有資格者名簿!C41:T41,113)+COUNTIF(※技術職員有資格者名簿!C41:T41,120)&gt;=1,1,0)</f>
        <v>0</v>
      </c>
      <c r="AL41" s="47">
        <f>IF(AK41=1,0,(IF(0=((COUNTIF(※技術職員有資格者名簿!C41:T41,214)+COUNTIF(※技術職員有資格者名簿!C41:T41,223))),0,1)))</f>
        <v>0</v>
      </c>
      <c r="AM41" s="47">
        <f>IF(AK41+AL41=1,0,(IF(0=((COUNTIF(※技術職員有資格者名簿!C41:T41,179)+COUNTIF(※技術職員有資格者名簿!C41:T41,279)+COUNTIF(※技術職員有資格者名簿!C41:T41,180)++COUNTIF(※技術職員有資格者名簿!C41:T41,280)+COUNTIF(※技術職員有資格者名簿!C41:T41,"64-6")+COUNTIF(※技術職員有資格者名簿!C41:T41,"001-6")+COUNTIF(※技術職員有資格者名簿!C41:T41,"002-6"))),0,1)))</f>
        <v>0</v>
      </c>
      <c r="AN41" s="47">
        <f>IF(COUNTIF(※技術職員有資格者名簿!C41:T41,120)+COUNTIF(※技術職員有資格者名簿!C41:T41,137)&gt;=1,1,0)</f>
        <v>0</v>
      </c>
      <c r="AO41" s="47">
        <f>IF(AN41=1,0,(IF(0=((COUNTIF(※技術職員有資格者名簿!C41:T41,223)+COUNTIF(※技術職員有資格者名簿!C41:T41,238) )),0,1)))</f>
        <v>0</v>
      </c>
      <c r="AP41" s="47">
        <f>IF(AN41+AO41=1,0,(IF(0=((COUNTIF(※技術職員有資格者名簿!C41:T41,170)+COUNTIF(※技術職員有資格者名簿!C41:T41,270)+COUNTIF(※技術職員有資格者名簿!C41:T41,184)++COUNTIF(※技術職員有資格者名簿!C41:T41,284)+COUNTIF(※技術職員有資格者名簿!C41:T41,186)+COUNTIF(※技術職員有資格者名簿!C41:T41,286)+COUNTIF(※技術職員有資格者名簿!C41:T41,"64-7")+COUNTIF(※技術職員有資格者名簿!C41:T41,"001-7")+COUNTIF(※技術職員有資格者名簿!C41:T41,"002-7"))),0,1)))</f>
        <v>0</v>
      </c>
      <c r="AQ41" s="47">
        <f>IF(COUNTIF(※技術職員有資格者名簿!C41:T41,127)&gt;=1,1,0)</f>
        <v>0</v>
      </c>
      <c r="AR41" s="47">
        <f>IF(AQ41=1,0,(IF(0=((COUNTIF(※技術職員有資格者名簿!C41:T41,228)+COUNTIF(※技術職員有資格者名簿!C41:T41,155) )),0,1)))</f>
        <v>0</v>
      </c>
      <c r="AS41" s="47">
        <f>IF(AQ41+AR41=1,0,(IF(0=((COUNTIF(※技術職員有資格者名簿!C41:T41,141)+COUNTIF(※技術職員有資格者名簿!C41:T41,142)+COUNTIF(※技術職員有資格者名簿!C41:T41,144)++COUNTIF(※技術職員有資格者名簿!C41:T41,256)+COUNTIF(※技術職員有資格者名簿!C41:T41,258)+COUNTIF(※技術職員有資格者名簿!C41:T41,62)+COUNTIF(※技術職員有資格者名簿!C41:T41,63)+COUNTIF(※技術職員有資格者名簿!C41:T41,"64-8")+COUNTIF(※技術職員有資格者名簿!C41:T41,"001-8")+COUNTIF(※技術職員有資格者名簿!C41:T41,"002-8"))),0,1)))</f>
        <v>0</v>
      </c>
      <c r="AT41" s="47">
        <f>IF(COUNTIF(※技術職員有資格者名簿!C41:T41,129)&gt;=1,1,0)</f>
        <v>0</v>
      </c>
      <c r="AU41" s="47">
        <f>IF(AT41=1,0,(IF(0=((COUNTIF(※技術職員有資格者名簿!C41:T41,230) )),0,1)))</f>
        <v>0</v>
      </c>
      <c r="AV41" s="47">
        <f>IF(AT41+AU41=1,0,(IF(0=((COUNTIF(※技術職員有資格者名簿!C41:T41,146)+COUNTIF(※技術職員有資格者名簿!C41:T41,147)+COUNTIF(※技術職員有資格者名簿!C41:T41,148)+COUNTIF(※技術職員有資格者名簿!C41:T41,152)+COUNTIF(※技術職員有資格者名簿!C41:T41,153)+COUNTIF(※技術職員有資格者名簿!C41:T41,154)+COUNTIF(※技術職員有資格者名簿!C41:T41,265)+COUNTIF(※技術職員有資格者名簿!C41:T41,174)+COUNTIF(※技術職員有資格者名簿!C41:T41,274)+COUNTIF(※技術職員有資格者名簿!C41:T41,175)+COUNTIF(※技術職員有資格者名簿!C41:T41,275)+COUNTIF(※技術職員有資格者名簿!C41:T41,176)+COUNTIF(※技術職員有資格者名簿!C41:T41,276)+COUNTIF(※技術職員有資格者名簿!C41:T41,170)+COUNTIF(※技術職員有資格者名簿!C41:T41,270)+COUNTIF(※技術職員有資格者名簿!C41:T41,62)+COUNTIF(※技術職員有資格者名簿!C41:T41,63)+COUNTIF(※技術職員有資格者名簿!C41:T41,"64-9")+COUNTIF(※技術職員有資格者名簿!C41:T41,"001-9")+COUNTIF(※技術職員有資格者名簿!C41:T41,"002-9"))),0,1)))</f>
        <v>0</v>
      </c>
      <c r="AW41" s="47">
        <f>IF(COUNTIF(※技術職員有資格者名簿!C41:T41,120)+COUNTIF(※技術職員有資格者名簿!C41:T41,137)&gt;=1,1,0)</f>
        <v>0</v>
      </c>
      <c r="AX41" s="47">
        <f>IF(AW41=1,0,(IF(0=((COUNTIF(※技術職員有資格者名簿!C41:T41,222)+COUNTIF(※技術職員有資格者名簿!C41:T41,223)+COUNTIF(※技術職員有資格者名簿!C41:T41,238))),0,1)))</f>
        <v>0</v>
      </c>
      <c r="AY41" s="47">
        <f>IF(AW41+AX41=1,0,(IF(0=((COUNTIF(※技術職員有資格者名簿!C41:T41,177)+COUNTIF(※技術職員有資格者名簿!C41:T41,277)+COUNTIF(※技術職員有資格者名簿!C41:T41,178)++COUNTIF(※技術職員有資格者名簿!C41:T41,278)+COUNTIF(※技術職員有資格者名簿!C41:T41,179)+COUNTIF(※技術職員有資格者名簿!C41:T41,279)+COUNTIF(※技術職員有資格者名簿!C41:T41,"64-10")+COUNTIF(※技術職員有資格者名簿!C41:T41,"001-10")+COUNTIF(※技術職員有資格者名簿!C41:T41,"002-10"))),0,1)))</f>
        <v>0</v>
      </c>
      <c r="AZ41" s="47">
        <f>IF(COUNTIF(※技術職員有資格者名簿!C41:T41,113)+COUNTIF(※技術職員有資格者名簿!C41:T41,120)+COUNTIF(※技術職員有資格者名簿!C41:T41,137)&gt;=1,1,0)</f>
        <v>0</v>
      </c>
      <c r="BA41" s="47">
        <f>IF(AZ41=1,0,(IF(0=((COUNTIF(※技術職員有資格者名簿!C41:T41,214)+COUNTIF(※技術職員有資格者名簿!C41:T41,222))),0,1)))</f>
        <v>0</v>
      </c>
      <c r="BB41" s="47">
        <f>IF(AZ41+BA41=1,0,(IF(0=((COUNTIF(※技術職員有資格者名簿!C41:T41,142)+COUNTIF(※技術職員有資格者名簿!C41:T41,181)+COUNTIF(※技術職員有資格者名簿!C41:T41,281)++COUNTIF(※技術職員有資格者名簿!C41:T41,"64-11")+COUNTIF(※技術職員有資格者名簿!C41:T41,"001-11")+COUNTIF(※技術職員有資格者名簿!C41:T41,"002-11"))),0,1)))</f>
        <v>0</v>
      </c>
      <c r="BC41" s="47">
        <f>IF(COUNTIF(※技術職員有資格者名簿!C41:T41,120)&gt;=1,1,0)</f>
        <v>0</v>
      </c>
      <c r="BD41" s="47">
        <f>IF(BC41=1,0,(IF(0=((COUNTIF(※技術職員有資格者名簿!C41:T41,222))),0,1)))</f>
        <v>0</v>
      </c>
      <c r="BE41" s="47">
        <f>IF(BC41+BD41=1,0,(IF(0=((COUNTIF(※技術職員有資格者名簿!C41:T41,182)+COUNTIF(※技術職員有資格者名簿!C41:T41,282)++COUNTIF(※技術職員有資格者名簿!C41:T41,"64-12")+COUNTIF(※技術職員有資格者名簿!C41:T41,"001-12")+COUNTIF(※技術職員有資格者名簿!C41:T41,"002-12"))),0,1)))</f>
        <v>0</v>
      </c>
      <c r="BF41" s="47">
        <f>IF(COUNTIF(※技術職員有資格者名簿!C41:T41,111)+COUNTIF(※技術職員有資格者名簿!C41:T41,113)&gt;=1,1,0)</f>
        <v>0</v>
      </c>
      <c r="BG41" s="47">
        <f>IF(BF41=1,0,(IF(0=((COUNTIF(※技術職員有資格者名簿!C41:T41,212)+COUNTIF(※技術職員有資格者名簿!C41:T41,214))),0,1)))</f>
        <v>0</v>
      </c>
      <c r="BH41" s="47">
        <f>IF(BF41+BG41=1,0,(IF(0=((COUNTIF(※技術職員有資格者名簿!C41:T41,141)+COUNTIF(※技術職員有資格者名簿!C41:T41,142)++COUNTIF(※技術職員有資格者名簿!C41:T41,"64-13")+COUNTIF(※技術職員有資格者名簿!C41:T41,"001-13")+COUNTIF(※技術職員有資格者名簿!C41:T41,"002-13"))),0,1)))</f>
        <v>0</v>
      </c>
      <c r="BI41" s="47">
        <f>IF(COUNTIF(※技術職員有資格者名簿!C41:T41,113)&gt;=1,1,0)</f>
        <v>0</v>
      </c>
      <c r="BJ41" s="47">
        <f>IF(BI41=1,0,(IF(0=((COUNTIF(※技術職員有資格者名簿!C41:T41,214))),0,1)))</f>
        <v>0</v>
      </c>
      <c r="BK41" s="47">
        <f>IF(BI41+BJ41=1,0,(IF(0=((COUNTIF(※技術職員有資格者名簿!C41:T41,141)+COUNTIF(※技術職員有資格者名簿!C41:T41,142)+COUNTIF(※技術職員有資格者名簿!C41:T41,149)+COUNTIF(※技術職員有資格者名簿!C41:T41,"64-14")+COUNTIF(※技術職員有資格者名簿!C41:T41,"001-14")+COUNTIF(※技術職員有資格者名簿!C41:T41,"002-14"))),0,1)))</f>
        <v>0</v>
      </c>
      <c r="BL41" s="47">
        <f>IF(COUNTIF(※技術職員有資格者名簿!C41:T41,120)&gt;=1,1,0)</f>
        <v>0</v>
      </c>
      <c r="BM41" s="47">
        <f>IF(BL41=1,0,(IF(0=((COUNTIF(※技術職員有資格者名簿!C41:T41,223) )),0,1)))</f>
        <v>0</v>
      </c>
      <c r="BN41" s="47">
        <f>IF(BL41+BM41=1,0,(IF(0=((COUNTIF(※技術職員有資格者名簿!C41:T41,170)+COUNTIF(※技術職員有資格者名簿!C41:T41,270)+COUNTIF(※技術職員有資格者名簿!C41:T41,183)+COUNTIF(※技術職員有資格者名簿!C41:T41,283)+COUNTIF(※技術職員有資格者名簿!C41:T41,184)+COUNTIF(※技術職員有資格者名簿!C41:T41,284)+COUNTIF(※技術職員有資格者名簿!C41:T41,185)+COUNTIF(※技術職員有資格者名簿!C41:T41,285)+COUNTIF(※技術職員有資格者名簿!C41:T41,"64-15")+COUNTIF(※技術職員有資格者名簿!C41:T41,"001-15")+COUNTIF(※技術職員有資格者名簿!C41:T41,"002-15"))),0,1)))</f>
        <v>0</v>
      </c>
      <c r="BO41" s="47">
        <f>IF(COUNTIF(※技術職員有資格者名簿!C41:T41,120)&gt;=1,1,0)</f>
        <v>0</v>
      </c>
      <c r="BP41" s="47">
        <f>IF(BO41=1,0,(IF(0=((COUNTIF(※技術職員有資格者名簿!C41:T41,223) )),0,1)))</f>
        <v>0</v>
      </c>
      <c r="BQ41" s="47">
        <f>IF(BO41+BP41=1,0,(IF(0=((COUNTIF(※技術職員有資格者名簿!C41:T41,187)+COUNTIF(※技術職員有資格者名簿!C41:T41,287)++COUNTIF(※技術職員有資格者名簿!C41:T41,"64-16")+COUNTIF(※技術職員有資格者名簿!C41:T41,"001-16")+COUNTIF(※技術職員有資格者名簿!C41:T41,"002-16"))),0,1)))</f>
        <v>0</v>
      </c>
      <c r="BR41" s="47">
        <f>IF(COUNTIF(※技術職員有資格者名簿!C41:T41,113)+COUNTIF(※技術職員有資格者名簿!C41:T41,120)&gt;=1,1,0)</f>
        <v>0</v>
      </c>
      <c r="BS41" s="47">
        <f>IF(BR41=1,0,(IF(0=((COUNTIF(※技術職員有資格者名簿!C41:T41,215)+COUNTIF(※技術職員有資格者名簿!C41:T41,223))),0,1)))</f>
        <v>0</v>
      </c>
      <c r="BT41" s="47">
        <f>IF(BR41+BS41=1,0,(IF(0=((COUNTIF(※技術職員有資格者名簿!C41:T41,188)+COUNTIF(※技術職員有資格者名簿!C41:T41,288)+COUNTIF(※技術職員有資格者名簿!C41:T41,189)++COUNTIF(※技術職員有資格者名簿!C41:T41,289)+COUNTIF(※技術職員有資格者名簿!C41:T41,190)+COUNTIF(※技術職員有資格者名簿!C41:T41,290)+COUNTIF(※技術職員有資格者名簿!C41:T41,191)+COUNTIF(※技術職員有資格者名簿!C41:T41,291)+COUNTIF(※技術職員有資格者名簿!C41:T41,167)+COUNTIF(※技術職員有資格者名簿!C41:T41,"64-17")+COUNTIF(※技術職員有資格者名簿!C41:T41,"001-17")+COUNTIF(※技術職員有資格者名簿!C41:T41,"002-17"))),0,1)))</f>
        <v>0</v>
      </c>
      <c r="BU41" s="47">
        <f>IF(COUNTIF(※技術職員有資格者名簿!C41:T41,120)&gt;=1,1,0)</f>
        <v>0</v>
      </c>
      <c r="BV41" s="47">
        <f>IF(BU41=1,0,(IF(0=((COUNTIF(※技術職員有資格者名簿!C41:T41,223) )),0,1)))</f>
        <v>0</v>
      </c>
      <c r="BW41" s="47">
        <f>IF(BU41+BV41=1,0,(IF(0=((COUNTIF(※技術職員有資格者名簿!C41:T41,197)+COUNTIF(※技術職員有資格者名簿!C41:T41,297)++COUNTIF(※技術職員有資格者名簿!C41:T41,"64-18")+COUNTIF(※技術職員有資格者名簿!C41:T41,"001-18")+COUNTIF(※技術職員有資格者名簿!C41:T41,"002-18"))),0,1)))</f>
        <v>0</v>
      </c>
      <c r="BX41" s="47">
        <f>IF(COUNTIF(※技術職員有資格者名簿!C41:T41,120)+COUNTIF(※技術職員有資格者名簿!C41:T41,137)&gt;=1,1,0)</f>
        <v>0</v>
      </c>
      <c r="BY41" s="47">
        <f>IF(BX41=1,0,(IF(0=((COUNTIF(※技術職員有資格者名簿!C41:T41,223)+COUNTIF(※技術職員有資格者名簿!C41:T41,238) )),0,1)))</f>
        <v>0</v>
      </c>
      <c r="BZ41" s="47">
        <f>IF(BX41+BY41=1,0,(IF(0=((COUNTIF(※技術職員有資格者名簿!C41:T41,192)+COUNTIF(※技術職員有資格者名簿!C41:T41,292)+COUNTIF(※技術職員有資格者名簿!C41:T41,193)++COUNTIF(※技術職員有資格者名簿!C41:T41,293)+COUNTIF(※技術職員有資格者名簿!C41:T41,"64-19")+COUNTIF(※技術職員有資格者名簿!C41:T41,"001-19")+COUNTIF(※技術職員有資格者名簿!C41:T41,"002-19"))),0,1)))</f>
        <v>0</v>
      </c>
      <c r="CA41" s="47">
        <v>0</v>
      </c>
      <c r="CB41" s="47">
        <v>0</v>
      </c>
      <c r="CC41" s="47">
        <f>IF(CA41+CB41=1,0,(IF(0=((COUNTIF(※技術職員有資格者名簿!C41:T41,145)+COUNTIF(※技術職員有資格者名簿!C41:T41,146)+COUNTIF(※技術職員有資格者名簿!C41:T41,"001-20")+COUNTIF(※技術職員有資格者名簿!C41:T41,"002-20"))),0,1)))</f>
        <v>0</v>
      </c>
      <c r="CD41" s="47">
        <f>IF(COUNTIF(※技術職員有資格者名簿!C41:T41,120)&gt;=1,1,0)</f>
        <v>0</v>
      </c>
      <c r="CE41" s="47">
        <f>IF(CD41=1,0,(IF(0=((COUNTIF(※技術職員有資格者名簿!C41:T41,223) )),0,1)))</f>
        <v>0</v>
      </c>
      <c r="CF41" s="47">
        <f>IF(CD41+CE41=1,0,(IF(0=((COUNTIF(※技術職員有資格者名簿!C41:T41,194)+COUNTIF(※技術職員有資格者名簿!C41:T41,294)+COUNTIF(※技術職員有資格者名簿!C41:T41,"64-21")+COUNTIF(※技術職員有資格者名簿!C41:T41,"001-21")+COUNTIF(※技術職員有資格者名簿!C41:T41,"002-21"))),0,1)))</f>
        <v>0</v>
      </c>
      <c r="CG41" s="47">
        <f>IF(COUNTIF(※技術職員有資格者名簿!C41:T41,131)&gt;=1,1,0)</f>
        <v>0</v>
      </c>
      <c r="CH41" s="47">
        <f>IF(CG41=1,0,(IF(0=((COUNTIF(※技術職員有資格者名簿!C41:T41,232) )),0,1)))</f>
        <v>0</v>
      </c>
      <c r="CI41" s="47">
        <f>IF(CG41+CH41=1,0,(IF(0=((COUNTIF(※技術職員有資格者名簿!C41:T41,144)+COUNTIF(※技術職員有資格者名簿!C41:T41,259)+COUNTIF(※技術職員有資格者名簿!C41:T41,260)+COUNTIF(※技術職員有資格者名簿!C41:T41,261)+COUNTIF(※技術職員有資格者名簿!C41:T41,"64-22")+COUNTIF(※技術職員有資格者名簿!C41:T41,"001-22")+COUNTIF(※技術職員有資格者名簿!C41:T41,"002-22"))),0,1)))</f>
        <v>0</v>
      </c>
      <c r="CJ41" s="47">
        <f>IF(COUNTIF(※技術職員有資格者名簿!C41:T41,133)&gt;=1,1,0)</f>
        <v>0</v>
      </c>
      <c r="CK41" s="47">
        <f>IF(CJ41=1,0,(IF(0=((COUNTIF(※技術職員有資格者名簿!C41:T41,234))),0,1)))</f>
        <v>0</v>
      </c>
      <c r="CL41" s="47">
        <f>IF(CJ41+CK41=1,0,(IF(0=((COUNTIF(※技術職員有資格者名簿!C41:T41,141)+COUNTIF(※技術職員有資格者名簿!C41:T41,142)+COUNTIF(※技術職員有資格者名簿!C41:T41,150)+COUNTIF(※技術職員有資格者名簿!C41:T41,151)+COUNTIF(※技術職員有資格者名簿!C41:T41,196)+COUNTIF(※技術職員有資格者名簿!C41:T41,296)+COUNTIF(※技術職員有資格者名簿!C41:T41,"64-23")+COUNTIF(※技術職員有資格者名簿!C41:T41,"001-23")+COUNTIF(※技術職員有資格者名簿!C41:T41,"002-23"))),0,1)))</f>
        <v>0</v>
      </c>
      <c r="CM41" s="47">
        <v>0</v>
      </c>
      <c r="CN41" s="47">
        <v>0</v>
      </c>
      <c r="CO41" s="47">
        <f>IF(CM41+CN41=1,0,(IF(0=((COUNTIF(※技術職員有資格者名簿!C41:T41,148)+COUNTIF(※技術職員有資格者名簿!C41:T41,198)+COUNTIF(※技術職員有資格者名簿!C41:T41,298)+COUNTIF(※技術職員有資格者名簿!C41:T41,61)+COUNTIF(※技術職員有資格者名簿!C41:T41,"001-24")+COUNTIF(※技術職員有資格者名簿!C41:T41,"002-24"))),0,1)))</f>
        <v>0</v>
      </c>
      <c r="CP41" s="47">
        <f>IF(COUNTIF(※技術職員有資格者名簿!C41:T41,120)&gt;=1,1,0)</f>
        <v>0</v>
      </c>
      <c r="CQ41" s="47">
        <f>IF(CP41=1,0,(IF(0=((COUNTIF(※技術職員有資格者名簿!C41:T41,223) )),0,1)))</f>
        <v>0</v>
      </c>
      <c r="CR41" s="47">
        <f>IF(CP41+CQ41=1,0,(IF(0=((COUNTIF(※技術職員有資格者名簿!C41:T41,195)+COUNTIF(※技術職員有資格者名簿!C41:T41,295)+COUNTIF(※技術職員有資格者名簿!C41:T41,"64-25")+COUNTIF(※技術職員有資格者名簿!C41:T41,"001-25")+COUNTIF(※技術職員有資格者名簿!C41:T41,"002-25"))),0,1)))</f>
        <v>0</v>
      </c>
      <c r="CS41" s="47">
        <f>IF(COUNTIF(※技術職員有資格者名簿!C41:T41,113)&gt;=1,1,0)</f>
        <v>0</v>
      </c>
      <c r="CT41" s="47">
        <f>IF(CS41=1,0,(IF(0=((COUNTIF(※技術職員有資格者名簿!C41:T41,214) )),0,1)))</f>
        <v>0</v>
      </c>
      <c r="CU41" s="47">
        <f>IF(CS41+CT41=1,0,(IF(0=((COUNTIF(※技術職員有資格者名簿!C41:T41,147)+COUNTIF(※技術職員有資格者名簿!C41:T41,148)+COUNTIF(※技術職員有資格者名簿!C41:T41,153)+COUNTIF(※技術職員有資格者名簿!C41:T41,154)+COUNTIF(※技術職員有資格者名簿!C41:T41,"001-26")+COUNTIF(※技術職員有資格者名簿!C41:T41,"002-26"))),0,1)))</f>
        <v>0</v>
      </c>
      <c r="CV41" s="47">
        <v>0</v>
      </c>
      <c r="CW41" s="47">
        <v>0</v>
      </c>
      <c r="CX41" s="47">
        <f>IF(COUNTIF(※技術職員有資格者名簿!C41:T41,168)+COUNTIF(※技術職員有資格者名簿!C41:T41,169)+COUNTIF(※技術職員有資格者名簿!C41:T41,"64-27")+COUNTIF(※技術職員有資格者名簿!C41:T41,"001-27")+COUNTIF(※技術職員有資格者名簿!C41:T41,"002-27")&gt;=1,1,0)</f>
        <v>0</v>
      </c>
      <c r="CY41" s="47">
        <v>0</v>
      </c>
      <c r="CZ41" s="47">
        <v>0</v>
      </c>
      <c r="DA41" s="47">
        <f>IF(COUNTIF(※技術職員有資格者名簿!C41:T41,154)+COUNTIF(※技術職員有資格者名簿!C41:T41,"001-28")+COUNTIF(※技術職員有資格者名簿!C41:T41,"002-28")&gt;=1,1,0)</f>
        <v>0</v>
      </c>
      <c r="DB41" s="47">
        <f>IF(COUNTIF(※技術職員有資格者名簿!C41:T41,113)+COUNTIF(※技術職員有資格者名簿!C41:T41,120)&gt;=1,1,0)</f>
        <v>0</v>
      </c>
      <c r="DC41" s="47">
        <f>IF(DB41=1,0,(IF(0=((COUNTIF(※技術職員有資格者名簿!C41:T41,214)+COUNTIF(※技術職員有資格者名簿!C41:T41,221)+COUNTIF(※技術職員有資格者名簿!C41:T41,222))),0,1)))</f>
        <v>0</v>
      </c>
      <c r="DD41" s="47">
        <f>IF(DB41+DC41=1,0,(IF(0=((COUNTIF(※技術職員有資格者名簿!C41:T41,141)+COUNTIF(※技術職員有資格者名簿!C41:T41,142)+COUNTIF(※技術職員有資格者名簿!C41:T41,157)++COUNTIF(※技術職員有資格者名簿!C41:T41,257)+COUNTIF(※技術職員有資格者名簿!C41:T41,60)+COUNTIF(※技術職員有資格者名簿!C41:T41,"001-29")+COUNTIF(※技術職員有資格者名簿!C41:T41,"002-29"))),0,1)))</f>
        <v>0</v>
      </c>
    </row>
    <row r="42" spans="1:108" ht="48" customHeight="1">
      <c r="A42" s="126">
        <v>32</v>
      </c>
      <c r="B42" s="174"/>
      <c r="C42" s="158"/>
      <c r="D42" s="159" t="str">
        <f>IFERROR(VLOOKUP($C42,建設工事資格区分コード表!$A:$F,4,FALSE)&amp;"","")</f>
        <v/>
      </c>
      <c r="E42" s="160" t="str">
        <f>IFERROR(VLOOKUP($C42,建設工事資格区分コード表!$A:$F,6,FALSE),"")</f>
        <v/>
      </c>
      <c r="F42" s="158"/>
      <c r="G42" s="159" t="str">
        <f>IFERROR(VLOOKUP($F42,建設工事資格区分コード表!$A:$F,4,FALSE)&amp;"","")</f>
        <v/>
      </c>
      <c r="H42" s="160" t="str">
        <f>IFERROR(VLOOKUP($F42,建設工事資格区分コード表!$A:$F,6,FALSE),"")</f>
        <v/>
      </c>
      <c r="I42" s="158"/>
      <c r="J42" s="159" t="str">
        <f>IFERROR(VLOOKUP($I42,建設工事資格区分コード表!$A:$F,4,FALSE)&amp;"","")</f>
        <v/>
      </c>
      <c r="K42" s="160" t="str">
        <f>IFERROR(VLOOKUP($I42,建設工事資格区分コード表!$A:$F,6,FALSE),"")</f>
        <v/>
      </c>
      <c r="L42" s="158"/>
      <c r="M42" s="159" t="str">
        <f>IFERROR(VLOOKUP($L42,建設工事資格区分コード表!$A:$F,4,FALSE)&amp;"","")</f>
        <v/>
      </c>
      <c r="N42" s="160" t="str">
        <f>IFERROR(VLOOKUP($L42,建設工事資格区分コード表!$A:$F,6,FALSE),"")</f>
        <v/>
      </c>
      <c r="O42" s="158"/>
      <c r="P42" s="159" t="str">
        <f>IFERROR(VLOOKUP($O42,建設工事資格区分コード表!$A:$F,4,FALSE)&amp;"","")</f>
        <v/>
      </c>
      <c r="Q42" s="160" t="str">
        <f>IFERROR(VLOOKUP($O42,建設工事資格区分コード表!$A:$F,6,FALSE),"")</f>
        <v/>
      </c>
      <c r="R42" s="158"/>
      <c r="S42" s="159" t="str">
        <f>IFERROR(VLOOKUP($R42,建設工事資格区分コード表!$A:$F,4,FALSE)&amp;"","")</f>
        <v/>
      </c>
      <c r="T42" s="161" t="str">
        <f>IFERROR(VLOOKUP($R42,建設工事資格区分コード表!$A:$F,6,FALSE),"")</f>
        <v/>
      </c>
      <c r="V42" s="47">
        <f>IF(COUNTIF(※技術職員有資格者名簿!C42:T42,111)+COUNTIF(※技術職員有資格者名簿!C42:T42,113)&gt;=1,1,0)</f>
        <v>0</v>
      </c>
      <c r="W42" s="47">
        <f>IF(V42=1,0,(IF(0=((COUNTIF(※技術職員有資格者名簿!$C42:$T42,212)+COUNTIF(※技術職員有資格者名簿!$C42:$T42,214))),0,1)))</f>
        <v>0</v>
      </c>
      <c r="X42" s="73">
        <f>IF(V42+W42=1,0,(IF(0=((COUNTIF(※技術職員有資格者名簿!C42:T42,141)+COUNTIF(※技術職員有資格者名簿!C42:T42,142)+COUNTIF(※技術職員有資格者名簿!C42:T42,143)++COUNTIF(※技術職員有資格者名簿!C42:T42,149)+COUNTIF(※技術職員有資格者名簿!C42:T42,151)+COUNTIF(※技術職員有資格者名簿!C42:T42,"001-1")+COUNTIF(※技術職員有資格者名簿!C42:T42,"002-1"))),0,1)))</f>
        <v>0</v>
      </c>
      <c r="Y42" s="47">
        <f>IF(COUNTIF(※技術職員有資格者名簿!C42:T42,120)+COUNTIF(※技術職員有資格者名簿!C42:T42,137)&gt;=1,1,0)</f>
        <v>0</v>
      </c>
      <c r="Z42" s="47">
        <f>IF(Y42=1,0,(IF(0=((COUNTIF(※技術職員有資格者名簿!$C42:$T42,221)+COUNTIF(※技術職員有資格者名簿!$C42:$T42,238))),0,1)))</f>
        <v>0</v>
      </c>
      <c r="AA42" s="73">
        <f>IF(Y42+Z42=1,0,(IF(0=((COUNTIF(※技術職員有資格者名簿!F42:W42,"001-2")+COUNTIF(※技術職員有資格者名簿!F42:W42,"002-2"))),0,1)))</f>
        <v>0</v>
      </c>
      <c r="AB42" s="47">
        <f>IF(COUNTIF(※技術職員有資格者名簿!C42:T42,120)+COUNTIF(※技術職員有資格者名簿!C42:T42,137)&gt;=1,1,0)</f>
        <v>0</v>
      </c>
      <c r="AC42" s="47">
        <f>IF(AB42=1,0,(IF(0=((COUNTIF(※技術職員有資格者名簿!C42:T42,222)+COUNTIF(※技術職員有資格者名簿!C42:T42,223)+COUNTIF(※技術職員有資格者名簿!C42:T42,238)+COUNTIF(※技術職員有資格者名簿!C42:T42,239) )),0,1)))</f>
        <v>0</v>
      </c>
      <c r="AD42" s="73">
        <f>IF(AB42+AC42=1,0,(IF(0=(COUNTIF(※技術職員有資格者名簿!C42:T42,171)+COUNTIF(※技術職員有資格者名簿!C42:T42,271)+COUNTIF(※技術職員有資格者名簿!C42:T42,164)++COUNTIF(※技術職員有資格者名簿!C42:T42,264)+COUNTIF(※技術職員有資格者名簿!C42:T42,"64-3" )+COUNTIF(※技術職員有資格者名簿!C42:T42,"001-3")+COUNTIF(※技術職員有資格者名簿!C42:T42,"002-3")),0,1)))</f>
        <v>0</v>
      </c>
      <c r="AE42" s="47">
        <f>IF(COUNTIF(※技術職員有資格者名簿!C42:T42,120)&gt;=1,1,0)</f>
        <v>0</v>
      </c>
      <c r="AF42" s="47">
        <f>IF(AE42=1,0,(IF(0=((COUNTIF(※技術職員有資格者名簿!C42:T42,223) )),0,1)))</f>
        <v>0</v>
      </c>
      <c r="AG42" s="73">
        <f>IF(AE42+AF42=1,0,(IF(0=((COUNTIF(※技術職員有資格者名簿!C42:T42,172)+COUNTIF(※技術職員有資格者名簿!C42:T42,272)+COUNTIF(※技術職員有資格者名簿!C42:T42,"64-4")+COUNTIF(※技術職員有資格者名簿!C42:T42,"001-4")+COUNTIF(※技術職員有資格者名簿!C42:T42,"002-4"))),0,1)))</f>
        <v>0</v>
      </c>
      <c r="AH42" s="47">
        <f>IF(COUNTIF(※技術職員有資格者名簿!C42:T42,111)+COUNTIF(※技術職員有資格者名簿!C42:T42,113)+COUNTIF(※技術職員有資格者名簿!C42:T42,120)&gt;=1,1,0)</f>
        <v>0</v>
      </c>
      <c r="AI42" s="47">
        <f>IF(AH42=1,0,(IF(0=((COUNTIF(※技術職員有資格者名簿!C42:T42,212)+COUNTIF(※技術職員有資格者名簿!C42:T42,214)+COUNTIF(※技術職員有資格者名簿!C42:T42,216)+COUNTIF(※技術職員有資格者名簿!C42:T42,222))),0,1)))</f>
        <v>0</v>
      </c>
      <c r="AJ42" s="47">
        <f>IF(AH42+AI42=1,0,(IF(0=((COUNTIF(※技術職員有資格者名簿!C42:T42,141)+COUNTIF(※技術職員有資格者名簿!C42:T42,142)+COUNTIF(※技術職員有資格者名簿!C42:T42,143)+COUNTIF(※技術職員有資格者名簿!C42:T42,149)+COUNTIF(※技術職員有資格者名簿!C42:T42,151)+COUNTIF(※技術職員有資格者名簿!C42:T42,164)+COUNTIF(※技術職員有資格者名簿!C42:T42,264)+COUNTIF(※技術職員有資格者名簿!C42:T42,157)+COUNTIF(※技術職員有資格者名簿!C42:T42,257)+COUNTIF(※技術職員有資格者名簿!C42:T42,173)+COUNTIF(※技術職員有資格者名簿!C42:T42,273)+COUNTIF(※技術職員有資格者名簿!C42:T42,166)+COUNTIF(※技術職員有資格者名簿!C42:T42,266)+COUNTIF(※技術職員有資格者名簿!C42:T42,61)+COUNTIF(※技術職員有資格者名簿!C42:T42,40)+COUNTIF(※技術職員有資格者名簿!C42:T42,"64-5")+COUNTIF(※技術職員有資格者名簿!C42:T42,"001-5")+COUNTIF(※技術職員有資格者名簿!C42:T42,"002-5") )),0,1)))</f>
        <v>0</v>
      </c>
      <c r="AK42" s="47">
        <f>IF(COUNTIF(※技術職員有資格者名簿!C42:T42,113)+COUNTIF(※技術職員有資格者名簿!C42:T42,120)&gt;=1,1,0)</f>
        <v>0</v>
      </c>
      <c r="AL42" s="47">
        <f>IF(AK42=1,0,(IF(0=((COUNTIF(※技術職員有資格者名簿!C42:T42,214)+COUNTIF(※技術職員有資格者名簿!C42:T42,223))),0,1)))</f>
        <v>0</v>
      </c>
      <c r="AM42" s="47">
        <f>IF(AK42+AL42=1,0,(IF(0=((COUNTIF(※技術職員有資格者名簿!C42:T42,179)+COUNTIF(※技術職員有資格者名簿!C42:T42,279)+COUNTIF(※技術職員有資格者名簿!C42:T42,180)++COUNTIF(※技術職員有資格者名簿!C42:T42,280)+COUNTIF(※技術職員有資格者名簿!C42:T42,"64-6")+COUNTIF(※技術職員有資格者名簿!C42:T42,"001-6")+COUNTIF(※技術職員有資格者名簿!C42:T42,"002-6"))),0,1)))</f>
        <v>0</v>
      </c>
      <c r="AN42" s="47">
        <f>IF(COUNTIF(※技術職員有資格者名簿!C42:T42,120)+COUNTIF(※技術職員有資格者名簿!C42:T42,137)&gt;=1,1,0)</f>
        <v>0</v>
      </c>
      <c r="AO42" s="47">
        <f>IF(AN42=1,0,(IF(0=((COUNTIF(※技術職員有資格者名簿!C42:T42,223)+COUNTIF(※技術職員有資格者名簿!C42:T42,238) )),0,1)))</f>
        <v>0</v>
      </c>
      <c r="AP42" s="47">
        <f>IF(AN42+AO42=1,0,(IF(0=((COUNTIF(※技術職員有資格者名簿!C42:T42,170)+COUNTIF(※技術職員有資格者名簿!C42:T42,270)+COUNTIF(※技術職員有資格者名簿!C42:T42,184)++COUNTIF(※技術職員有資格者名簿!C42:T42,284)+COUNTIF(※技術職員有資格者名簿!C42:T42,186)+COUNTIF(※技術職員有資格者名簿!C42:T42,286)+COUNTIF(※技術職員有資格者名簿!C42:T42,"64-7")+COUNTIF(※技術職員有資格者名簿!C42:T42,"001-7")+COUNTIF(※技術職員有資格者名簿!C42:T42,"002-7"))),0,1)))</f>
        <v>0</v>
      </c>
      <c r="AQ42" s="47">
        <f>IF(COUNTIF(※技術職員有資格者名簿!C42:T42,127)&gt;=1,1,0)</f>
        <v>0</v>
      </c>
      <c r="AR42" s="47">
        <f>IF(AQ42=1,0,(IF(0=((COUNTIF(※技術職員有資格者名簿!C42:T42,228)+COUNTIF(※技術職員有資格者名簿!C42:T42,155) )),0,1)))</f>
        <v>0</v>
      </c>
      <c r="AS42" s="47">
        <f>IF(AQ42+AR42=1,0,(IF(0=((COUNTIF(※技術職員有資格者名簿!C42:T42,141)+COUNTIF(※技術職員有資格者名簿!C42:T42,142)+COUNTIF(※技術職員有資格者名簿!C42:T42,144)++COUNTIF(※技術職員有資格者名簿!C42:T42,256)+COUNTIF(※技術職員有資格者名簿!C42:T42,258)+COUNTIF(※技術職員有資格者名簿!C42:T42,62)+COUNTIF(※技術職員有資格者名簿!C42:T42,63)+COUNTIF(※技術職員有資格者名簿!C42:T42,"64-8")+COUNTIF(※技術職員有資格者名簿!C42:T42,"001-8")+COUNTIF(※技術職員有資格者名簿!C42:T42,"002-8"))),0,1)))</f>
        <v>0</v>
      </c>
      <c r="AT42" s="47">
        <f>IF(COUNTIF(※技術職員有資格者名簿!C42:T42,129)&gt;=1,1,0)</f>
        <v>0</v>
      </c>
      <c r="AU42" s="47">
        <f>IF(AT42=1,0,(IF(0=((COUNTIF(※技術職員有資格者名簿!C42:T42,230) )),0,1)))</f>
        <v>0</v>
      </c>
      <c r="AV42" s="47">
        <f>IF(AT42+AU42=1,0,(IF(0=((COUNTIF(※技術職員有資格者名簿!C42:T42,146)+COUNTIF(※技術職員有資格者名簿!C42:T42,147)+COUNTIF(※技術職員有資格者名簿!C42:T42,148)+COUNTIF(※技術職員有資格者名簿!C42:T42,152)+COUNTIF(※技術職員有資格者名簿!C42:T42,153)+COUNTIF(※技術職員有資格者名簿!C42:T42,154)+COUNTIF(※技術職員有資格者名簿!C42:T42,265)+COUNTIF(※技術職員有資格者名簿!C42:T42,174)+COUNTIF(※技術職員有資格者名簿!C42:T42,274)+COUNTIF(※技術職員有資格者名簿!C42:T42,175)+COUNTIF(※技術職員有資格者名簿!C42:T42,275)+COUNTIF(※技術職員有資格者名簿!C42:T42,176)+COUNTIF(※技術職員有資格者名簿!C42:T42,276)+COUNTIF(※技術職員有資格者名簿!C42:T42,170)+COUNTIF(※技術職員有資格者名簿!C42:T42,270)+COUNTIF(※技術職員有資格者名簿!C42:T42,62)+COUNTIF(※技術職員有資格者名簿!C42:T42,63)+COUNTIF(※技術職員有資格者名簿!C42:T42,"64-9")+COUNTIF(※技術職員有資格者名簿!C42:T42,"001-9")+COUNTIF(※技術職員有資格者名簿!C42:T42,"002-9"))),0,1)))</f>
        <v>0</v>
      </c>
      <c r="AW42" s="47">
        <f>IF(COUNTIF(※技術職員有資格者名簿!C42:T42,120)+COUNTIF(※技術職員有資格者名簿!C42:T42,137)&gt;=1,1,0)</f>
        <v>0</v>
      </c>
      <c r="AX42" s="47">
        <f>IF(AW42=1,0,(IF(0=((COUNTIF(※技術職員有資格者名簿!C42:T42,222)+COUNTIF(※技術職員有資格者名簿!C42:T42,223)+COUNTIF(※技術職員有資格者名簿!C42:T42,238))),0,1)))</f>
        <v>0</v>
      </c>
      <c r="AY42" s="47">
        <f>IF(AW42+AX42=1,0,(IF(0=((COUNTIF(※技術職員有資格者名簿!C42:T42,177)+COUNTIF(※技術職員有資格者名簿!C42:T42,277)+COUNTIF(※技術職員有資格者名簿!C42:T42,178)++COUNTIF(※技術職員有資格者名簿!C42:T42,278)+COUNTIF(※技術職員有資格者名簿!C42:T42,179)+COUNTIF(※技術職員有資格者名簿!C42:T42,279)+COUNTIF(※技術職員有資格者名簿!C42:T42,"64-10")+COUNTIF(※技術職員有資格者名簿!C42:T42,"001-10")+COUNTIF(※技術職員有資格者名簿!C42:T42,"002-10"))),0,1)))</f>
        <v>0</v>
      </c>
      <c r="AZ42" s="47">
        <f>IF(COUNTIF(※技術職員有資格者名簿!C42:T42,113)+COUNTIF(※技術職員有資格者名簿!C42:T42,120)+COUNTIF(※技術職員有資格者名簿!C42:T42,137)&gt;=1,1,0)</f>
        <v>0</v>
      </c>
      <c r="BA42" s="47">
        <f>IF(AZ42=1,0,(IF(0=((COUNTIF(※技術職員有資格者名簿!C42:T42,214)+COUNTIF(※技術職員有資格者名簿!C42:T42,222))),0,1)))</f>
        <v>0</v>
      </c>
      <c r="BB42" s="47">
        <f>IF(AZ42+BA42=1,0,(IF(0=((COUNTIF(※技術職員有資格者名簿!C42:T42,142)+COUNTIF(※技術職員有資格者名簿!C42:T42,181)+COUNTIF(※技術職員有資格者名簿!C42:T42,281)++COUNTIF(※技術職員有資格者名簿!C42:T42,"64-11")+COUNTIF(※技術職員有資格者名簿!C42:T42,"001-11")+COUNTIF(※技術職員有資格者名簿!C42:T42,"002-11"))),0,1)))</f>
        <v>0</v>
      </c>
      <c r="BC42" s="47">
        <f>IF(COUNTIF(※技術職員有資格者名簿!C42:T42,120)&gt;=1,1,0)</f>
        <v>0</v>
      </c>
      <c r="BD42" s="47">
        <f>IF(BC42=1,0,(IF(0=((COUNTIF(※技術職員有資格者名簿!C42:T42,222))),0,1)))</f>
        <v>0</v>
      </c>
      <c r="BE42" s="47">
        <f>IF(BC42+BD42=1,0,(IF(0=((COUNTIF(※技術職員有資格者名簿!C42:T42,182)+COUNTIF(※技術職員有資格者名簿!C42:T42,282)++COUNTIF(※技術職員有資格者名簿!C42:T42,"64-12")+COUNTIF(※技術職員有資格者名簿!C42:T42,"001-12")+COUNTIF(※技術職員有資格者名簿!C42:T42,"002-12"))),0,1)))</f>
        <v>0</v>
      </c>
      <c r="BF42" s="47">
        <f>IF(COUNTIF(※技術職員有資格者名簿!C42:T42,111)+COUNTIF(※技術職員有資格者名簿!C42:T42,113)&gt;=1,1,0)</f>
        <v>0</v>
      </c>
      <c r="BG42" s="47">
        <f>IF(BF42=1,0,(IF(0=((COUNTIF(※技術職員有資格者名簿!C42:T42,212)+COUNTIF(※技術職員有資格者名簿!C42:T42,214))),0,1)))</f>
        <v>0</v>
      </c>
      <c r="BH42" s="47">
        <f>IF(BF42+BG42=1,0,(IF(0=((COUNTIF(※技術職員有資格者名簿!C42:T42,141)+COUNTIF(※技術職員有資格者名簿!C42:T42,142)++COUNTIF(※技術職員有資格者名簿!C42:T42,"64-13")+COUNTIF(※技術職員有資格者名簿!C42:T42,"001-13")+COUNTIF(※技術職員有資格者名簿!C42:T42,"002-13"))),0,1)))</f>
        <v>0</v>
      </c>
      <c r="BI42" s="47">
        <f>IF(COUNTIF(※技術職員有資格者名簿!C42:T42,113)&gt;=1,1,0)</f>
        <v>0</v>
      </c>
      <c r="BJ42" s="47">
        <f>IF(BI42=1,0,(IF(0=((COUNTIF(※技術職員有資格者名簿!C42:T42,214))),0,1)))</f>
        <v>0</v>
      </c>
      <c r="BK42" s="47">
        <f>IF(BI42+BJ42=1,0,(IF(0=((COUNTIF(※技術職員有資格者名簿!C42:T42,141)+COUNTIF(※技術職員有資格者名簿!C42:T42,142)+COUNTIF(※技術職員有資格者名簿!C42:T42,149)+COUNTIF(※技術職員有資格者名簿!C42:T42,"64-14")+COUNTIF(※技術職員有資格者名簿!C42:T42,"001-14")+COUNTIF(※技術職員有資格者名簿!C42:T42,"002-14"))),0,1)))</f>
        <v>0</v>
      </c>
      <c r="BL42" s="47">
        <f>IF(COUNTIF(※技術職員有資格者名簿!C42:T42,120)&gt;=1,1,0)</f>
        <v>0</v>
      </c>
      <c r="BM42" s="47">
        <f>IF(BL42=1,0,(IF(0=((COUNTIF(※技術職員有資格者名簿!C42:T42,223) )),0,1)))</f>
        <v>0</v>
      </c>
      <c r="BN42" s="47">
        <f>IF(BL42+BM42=1,0,(IF(0=((COUNTIF(※技術職員有資格者名簿!C42:T42,170)+COUNTIF(※技術職員有資格者名簿!C42:T42,270)+COUNTIF(※技術職員有資格者名簿!C42:T42,183)+COUNTIF(※技術職員有資格者名簿!C42:T42,283)+COUNTIF(※技術職員有資格者名簿!C42:T42,184)+COUNTIF(※技術職員有資格者名簿!C42:T42,284)+COUNTIF(※技術職員有資格者名簿!C42:T42,185)+COUNTIF(※技術職員有資格者名簿!C42:T42,285)+COUNTIF(※技術職員有資格者名簿!C42:T42,"64-15")+COUNTIF(※技術職員有資格者名簿!C42:T42,"001-15")+COUNTIF(※技術職員有資格者名簿!C42:T42,"002-15"))),0,1)))</f>
        <v>0</v>
      </c>
      <c r="BO42" s="47">
        <f>IF(COUNTIF(※技術職員有資格者名簿!C42:T42,120)&gt;=1,1,0)</f>
        <v>0</v>
      </c>
      <c r="BP42" s="47">
        <f>IF(BO42=1,0,(IF(0=((COUNTIF(※技術職員有資格者名簿!C42:T42,223) )),0,1)))</f>
        <v>0</v>
      </c>
      <c r="BQ42" s="47">
        <f>IF(BO42+BP42=1,0,(IF(0=((COUNTIF(※技術職員有資格者名簿!C42:T42,187)+COUNTIF(※技術職員有資格者名簿!C42:T42,287)++COUNTIF(※技術職員有資格者名簿!C42:T42,"64-16")+COUNTIF(※技術職員有資格者名簿!C42:T42,"001-16")+COUNTIF(※技術職員有資格者名簿!C42:T42,"002-16"))),0,1)))</f>
        <v>0</v>
      </c>
      <c r="BR42" s="47">
        <f>IF(COUNTIF(※技術職員有資格者名簿!C42:T42,113)+COUNTIF(※技術職員有資格者名簿!C42:T42,120)&gt;=1,1,0)</f>
        <v>0</v>
      </c>
      <c r="BS42" s="47">
        <f>IF(BR42=1,0,(IF(0=((COUNTIF(※技術職員有資格者名簿!C42:T42,215)+COUNTIF(※技術職員有資格者名簿!C42:T42,223))),0,1)))</f>
        <v>0</v>
      </c>
      <c r="BT42" s="47">
        <f>IF(BR42+BS42=1,0,(IF(0=((COUNTIF(※技術職員有資格者名簿!C42:T42,188)+COUNTIF(※技術職員有資格者名簿!C42:T42,288)+COUNTIF(※技術職員有資格者名簿!C42:T42,189)++COUNTIF(※技術職員有資格者名簿!C42:T42,289)+COUNTIF(※技術職員有資格者名簿!C42:T42,190)+COUNTIF(※技術職員有資格者名簿!C42:T42,290)+COUNTIF(※技術職員有資格者名簿!C42:T42,191)+COUNTIF(※技術職員有資格者名簿!C42:T42,291)+COUNTIF(※技術職員有資格者名簿!C42:T42,167)+COUNTIF(※技術職員有資格者名簿!C42:T42,"64-17")+COUNTIF(※技術職員有資格者名簿!C42:T42,"001-17")+COUNTIF(※技術職員有資格者名簿!C42:T42,"002-17"))),0,1)))</f>
        <v>0</v>
      </c>
      <c r="BU42" s="47">
        <f>IF(COUNTIF(※技術職員有資格者名簿!C42:T42,120)&gt;=1,1,0)</f>
        <v>0</v>
      </c>
      <c r="BV42" s="47">
        <f>IF(BU42=1,0,(IF(0=((COUNTIF(※技術職員有資格者名簿!C42:T42,223) )),0,1)))</f>
        <v>0</v>
      </c>
      <c r="BW42" s="47">
        <f>IF(BU42+BV42=1,0,(IF(0=((COUNTIF(※技術職員有資格者名簿!C42:T42,197)+COUNTIF(※技術職員有資格者名簿!C42:T42,297)++COUNTIF(※技術職員有資格者名簿!C42:T42,"64-18")+COUNTIF(※技術職員有資格者名簿!C42:T42,"001-18")+COUNTIF(※技術職員有資格者名簿!C42:T42,"002-18"))),0,1)))</f>
        <v>0</v>
      </c>
      <c r="BX42" s="47">
        <f>IF(COUNTIF(※技術職員有資格者名簿!C42:T42,120)+COUNTIF(※技術職員有資格者名簿!C42:T42,137)&gt;=1,1,0)</f>
        <v>0</v>
      </c>
      <c r="BY42" s="47">
        <f>IF(BX42=1,0,(IF(0=((COUNTIF(※技術職員有資格者名簿!C42:T42,223)+COUNTIF(※技術職員有資格者名簿!C42:T42,238) )),0,1)))</f>
        <v>0</v>
      </c>
      <c r="BZ42" s="47">
        <f>IF(BX42+BY42=1,0,(IF(0=((COUNTIF(※技術職員有資格者名簿!C42:T42,192)+COUNTIF(※技術職員有資格者名簿!C42:T42,292)+COUNTIF(※技術職員有資格者名簿!C42:T42,193)++COUNTIF(※技術職員有資格者名簿!C42:T42,293)+COUNTIF(※技術職員有資格者名簿!C42:T42,"64-19")+COUNTIF(※技術職員有資格者名簿!C42:T42,"001-19")+COUNTIF(※技術職員有資格者名簿!C42:T42,"002-19"))),0,1)))</f>
        <v>0</v>
      </c>
      <c r="CA42" s="47">
        <v>0</v>
      </c>
      <c r="CB42" s="47">
        <v>0</v>
      </c>
      <c r="CC42" s="47">
        <f>IF(CA42+CB42=1,0,(IF(0=((COUNTIF(※技術職員有資格者名簿!C42:T42,145)+COUNTIF(※技術職員有資格者名簿!C42:T42,146)+COUNTIF(※技術職員有資格者名簿!C42:T42,"001-20")+COUNTIF(※技術職員有資格者名簿!C42:T42,"002-20"))),0,1)))</f>
        <v>0</v>
      </c>
      <c r="CD42" s="47">
        <f>IF(COUNTIF(※技術職員有資格者名簿!C42:T42,120)&gt;=1,1,0)</f>
        <v>0</v>
      </c>
      <c r="CE42" s="47">
        <f>IF(CD42=1,0,(IF(0=((COUNTIF(※技術職員有資格者名簿!C42:T42,223) )),0,1)))</f>
        <v>0</v>
      </c>
      <c r="CF42" s="47">
        <f>IF(CD42+CE42=1,0,(IF(0=((COUNTIF(※技術職員有資格者名簿!C42:T42,194)+COUNTIF(※技術職員有資格者名簿!C42:T42,294)+COUNTIF(※技術職員有資格者名簿!C42:T42,"64-21")+COUNTIF(※技術職員有資格者名簿!C42:T42,"001-21")+COUNTIF(※技術職員有資格者名簿!C42:T42,"002-21"))),0,1)))</f>
        <v>0</v>
      </c>
      <c r="CG42" s="47">
        <f>IF(COUNTIF(※技術職員有資格者名簿!C42:T42,131)&gt;=1,1,0)</f>
        <v>0</v>
      </c>
      <c r="CH42" s="47">
        <f>IF(CG42=1,0,(IF(0=((COUNTIF(※技術職員有資格者名簿!C42:T42,232) )),0,1)))</f>
        <v>0</v>
      </c>
      <c r="CI42" s="47">
        <f>IF(CG42+CH42=1,0,(IF(0=((COUNTIF(※技術職員有資格者名簿!C42:T42,144)+COUNTIF(※技術職員有資格者名簿!C42:T42,259)+COUNTIF(※技術職員有資格者名簿!C42:T42,260)+COUNTIF(※技術職員有資格者名簿!C42:T42,261)+COUNTIF(※技術職員有資格者名簿!C42:T42,"64-22")+COUNTIF(※技術職員有資格者名簿!C42:T42,"001-22")+COUNTIF(※技術職員有資格者名簿!C42:T42,"002-22"))),0,1)))</f>
        <v>0</v>
      </c>
      <c r="CJ42" s="47">
        <f>IF(COUNTIF(※技術職員有資格者名簿!C42:T42,133)&gt;=1,1,0)</f>
        <v>0</v>
      </c>
      <c r="CK42" s="47">
        <f>IF(CJ42=1,0,(IF(0=((COUNTIF(※技術職員有資格者名簿!C42:T42,234))),0,1)))</f>
        <v>0</v>
      </c>
      <c r="CL42" s="47">
        <f>IF(CJ42+CK42=1,0,(IF(0=((COUNTIF(※技術職員有資格者名簿!C42:T42,141)+COUNTIF(※技術職員有資格者名簿!C42:T42,142)+COUNTIF(※技術職員有資格者名簿!C42:T42,150)+COUNTIF(※技術職員有資格者名簿!C42:T42,151)+COUNTIF(※技術職員有資格者名簿!C42:T42,196)+COUNTIF(※技術職員有資格者名簿!C42:T42,296)+COUNTIF(※技術職員有資格者名簿!C42:T42,"64-23")+COUNTIF(※技術職員有資格者名簿!C42:T42,"001-23")+COUNTIF(※技術職員有資格者名簿!C42:T42,"002-23"))),0,1)))</f>
        <v>0</v>
      </c>
      <c r="CM42" s="47">
        <v>0</v>
      </c>
      <c r="CN42" s="47">
        <v>0</v>
      </c>
      <c r="CO42" s="47">
        <f>IF(CM42+CN42=1,0,(IF(0=((COUNTIF(※技術職員有資格者名簿!C42:T42,148)+COUNTIF(※技術職員有資格者名簿!C42:T42,198)+COUNTIF(※技術職員有資格者名簿!C42:T42,298)+COUNTIF(※技術職員有資格者名簿!C42:T42,61)+COUNTIF(※技術職員有資格者名簿!C42:T42,"001-24")+COUNTIF(※技術職員有資格者名簿!C42:T42,"002-24"))),0,1)))</f>
        <v>0</v>
      </c>
      <c r="CP42" s="47">
        <f>IF(COUNTIF(※技術職員有資格者名簿!C42:T42,120)&gt;=1,1,0)</f>
        <v>0</v>
      </c>
      <c r="CQ42" s="47">
        <f>IF(CP42=1,0,(IF(0=((COUNTIF(※技術職員有資格者名簿!C42:T42,223) )),0,1)))</f>
        <v>0</v>
      </c>
      <c r="CR42" s="47">
        <f>IF(CP42+CQ42=1,0,(IF(0=((COUNTIF(※技術職員有資格者名簿!C42:T42,195)+COUNTIF(※技術職員有資格者名簿!C42:T42,295)+COUNTIF(※技術職員有資格者名簿!C42:T42,"64-25")+COUNTIF(※技術職員有資格者名簿!C42:T42,"001-25")+COUNTIF(※技術職員有資格者名簿!C42:T42,"002-25"))),0,1)))</f>
        <v>0</v>
      </c>
      <c r="CS42" s="47">
        <f>IF(COUNTIF(※技術職員有資格者名簿!C42:T42,113)&gt;=1,1,0)</f>
        <v>0</v>
      </c>
      <c r="CT42" s="47">
        <f>IF(CS42=1,0,(IF(0=((COUNTIF(※技術職員有資格者名簿!C42:T42,214) )),0,1)))</f>
        <v>0</v>
      </c>
      <c r="CU42" s="47">
        <f>IF(CS42+CT42=1,0,(IF(0=((COUNTIF(※技術職員有資格者名簿!C42:T42,147)+COUNTIF(※技術職員有資格者名簿!C42:T42,148)+COUNTIF(※技術職員有資格者名簿!C42:T42,153)+COUNTIF(※技術職員有資格者名簿!C42:T42,154)+COUNTIF(※技術職員有資格者名簿!C42:T42,"001-26")+COUNTIF(※技術職員有資格者名簿!C42:T42,"002-26"))),0,1)))</f>
        <v>0</v>
      </c>
      <c r="CV42" s="47">
        <v>0</v>
      </c>
      <c r="CW42" s="47">
        <v>0</v>
      </c>
      <c r="CX42" s="47">
        <f>IF(COUNTIF(※技術職員有資格者名簿!C42:T42,168)+COUNTIF(※技術職員有資格者名簿!C42:T42,169)+COUNTIF(※技術職員有資格者名簿!C42:T42,"64-27")+COUNTIF(※技術職員有資格者名簿!C42:T42,"001-27")+COUNTIF(※技術職員有資格者名簿!C42:T42,"002-27")&gt;=1,1,0)</f>
        <v>0</v>
      </c>
      <c r="CY42" s="47">
        <v>0</v>
      </c>
      <c r="CZ42" s="47">
        <v>0</v>
      </c>
      <c r="DA42" s="47">
        <f>IF(COUNTIF(※技術職員有資格者名簿!C42:T42,154)+COUNTIF(※技術職員有資格者名簿!C42:T42,"001-28")+COUNTIF(※技術職員有資格者名簿!C42:T42,"002-28")&gt;=1,1,0)</f>
        <v>0</v>
      </c>
      <c r="DB42" s="47">
        <f>IF(COUNTIF(※技術職員有資格者名簿!C42:T42,113)+COUNTIF(※技術職員有資格者名簿!C42:T42,120)&gt;=1,1,0)</f>
        <v>0</v>
      </c>
      <c r="DC42" s="47">
        <f>IF(DB42=1,0,(IF(0=((COUNTIF(※技術職員有資格者名簿!C42:T42,214)+COUNTIF(※技術職員有資格者名簿!C42:T42,221)+COUNTIF(※技術職員有資格者名簿!C42:T42,222))),0,1)))</f>
        <v>0</v>
      </c>
      <c r="DD42" s="47">
        <f>IF(DB42+DC42=1,0,(IF(0=((COUNTIF(※技術職員有資格者名簿!C42:T42,141)+COUNTIF(※技術職員有資格者名簿!C42:T42,142)+COUNTIF(※技術職員有資格者名簿!C42:T42,157)++COUNTIF(※技術職員有資格者名簿!C42:T42,257)+COUNTIF(※技術職員有資格者名簿!C42:T42,60)+COUNTIF(※技術職員有資格者名簿!C42:T42,"001-29")+COUNTIF(※技術職員有資格者名簿!C42:T42,"002-29"))),0,1)))</f>
        <v>0</v>
      </c>
    </row>
    <row r="43" spans="1:108" ht="48" customHeight="1">
      <c r="A43" s="125">
        <v>33</v>
      </c>
      <c r="B43" s="174"/>
      <c r="C43" s="158"/>
      <c r="D43" s="159" t="str">
        <f>IFERROR(VLOOKUP($C43,建設工事資格区分コード表!$A:$F,4,FALSE)&amp;"","")</f>
        <v/>
      </c>
      <c r="E43" s="160" t="str">
        <f>IFERROR(VLOOKUP($C43,建設工事資格区分コード表!$A:$F,6,FALSE),"")</f>
        <v/>
      </c>
      <c r="F43" s="158"/>
      <c r="G43" s="159" t="str">
        <f>IFERROR(VLOOKUP($F43,建設工事資格区分コード表!$A:$F,4,FALSE)&amp;"","")</f>
        <v/>
      </c>
      <c r="H43" s="160" t="str">
        <f>IFERROR(VLOOKUP($F43,建設工事資格区分コード表!$A:$F,6,FALSE),"")</f>
        <v/>
      </c>
      <c r="I43" s="158"/>
      <c r="J43" s="159" t="str">
        <f>IFERROR(VLOOKUP($I43,建設工事資格区分コード表!$A:$F,4,FALSE)&amp;"","")</f>
        <v/>
      </c>
      <c r="K43" s="160" t="str">
        <f>IFERROR(VLOOKUP($I43,建設工事資格区分コード表!$A:$F,6,FALSE),"")</f>
        <v/>
      </c>
      <c r="L43" s="158"/>
      <c r="M43" s="159" t="str">
        <f>IFERROR(VLOOKUP($L43,建設工事資格区分コード表!$A:$F,4,FALSE)&amp;"","")</f>
        <v/>
      </c>
      <c r="N43" s="160" t="str">
        <f>IFERROR(VLOOKUP($L43,建設工事資格区分コード表!$A:$F,6,FALSE),"")</f>
        <v/>
      </c>
      <c r="O43" s="158"/>
      <c r="P43" s="159" t="str">
        <f>IFERROR(VLOOKUP($O43,建設工事資格区分コード表!$A:$F,4,FALSE)&amp;"","")</f>
        <v/>
      </c>
      <c r="Q43" s="160" t="str">
        <f>IFERROR(VLOOKUP($O43,建設工事資格区分コード表!$A:$F,6,FALSE),"")</f>
        <v/>
      </c>
      <c r="R43" s="158"/>
      <c r="S43" s="159" t="str">
        <f>IFERROR(VLOOKUP($R43,建設工事資格区分コード表!$A:$F,4,FALSE)&amp;"","")</f>
        <v/>
      </c>
      <c r="T43" s="161" t="str">
        <f>IFERROR(VLOOKUP($R43,建設工事資格区分コード表!$A:$F,6,FALSE),"")</f>
        <v/>
      </c>
      <c r="V43" s="47">
        <f>IF(COUNTIF(※技術職員有資格者名簿!C43:T43,111)+COUNTIF(※技術職員有資格者名簿!C43:T43,113)&gt;=1,1,0)</f>
        <v>0</v>
      </c>
      <c r="W43" s="47">
        <f>IF(V43=1,0,(IF(0=((COUNTIF(※技術職員有資格者名簿!$C43:$T43,212)+COUNTIF(※技術職員有資格者名簿!$C43:$T43,214))),0,1)))</f>
        <v>0</v>
      </c>
      <c r="X43" s="73">
        <f>IF(V43+W43=1,0,(IF(0=((COUNTIF(※技術職員有資格者名簿!C43:T43,141)+COUNTIF(※技術職員有資格者名簿!C43:T43,142)+COUNTIF(※技術職員有資格者名簿!C43:T43,143)++COUNTIF(※技術職員有資格者名簿!C43:T43,149)+COUNTIF(※技術職員有資格者名簿!C43:T43,151)+COUNTIF(※技術職員有資格者名簿!C43:T43,"001-1")+COUNTIF(※技術職員有資格者名簿!C43:T43,"002-1"))),0,1)))</f>
        <v>0</v>
      </c>
      <c r="Y43" s="47">
        <f>IF(COUNTIF(※技術職員有資格者名簿!C43:T43,120)+COUNTIF(※技術職員有資格者名簿!C43:T43,137)&gt;=1,1,0)</f>
        <v>0</v>
      </c>
      <c r="Z43" s="47">
        <f>IF(Y43=1,0,(IF(0=((COUNTIF(※技術職員有資格者名簿!$C43:$T43,221)+COUNTIF(※技術職員有資格者名簿!$C43:$T43,238))),0,1)))</f>
        <v>0</v>
      </c>
      <c r="AA43" s="73">
        <f>IF(Y43+Z43=1,0,(IF(0=((COUNTIF(※技術職員有資格者名簿!F43:W43,"001-2")+COUNTIF(※技術職員有資格者名簿!F43:W43,"002-2"))),0,1)))</f>
        <v>0</v>
      </c>
      <c r="AB43" s="47">
        <f>IF(COUNTIF(※技術職員有資格者名簿!C43:T43,120)+COUNTIF(※技術職員有資格者名簿!C43:T43,137)&gt;=1,1,0)</f>
        <v>0</v>
      </c>
      <c r="AC43" s="47">
        <f>IF(AB43=1,0,(IF(0=((COUNTIF(※技術職員有資格者名簿!C43:T43,222)+COUNTIF(※技術職員有資格者名簿!C43:T43,223)+COUNTIF(※技術職員有資格者名簿!C43:T43,238)+COUNTIF(※技術職員有資格者名簿!C43:T43,239) )),0,1)))</f>
        <v>0</v>
      </c>
      <c r="AD43" s="73">
        <f>IF(AB43+AC43=1,0,(IF(0=(COUNTIF(※技術職員有資格者名簿!C43:T43,171)+COUNTIF(※技術職員有資格者名簿!C43:T43,271)+COUNTIF(※技術職員有資格者名簿!C43:T43,164)++COUNTIF(※技術職員有資格者名簿!C43:T43,264)+COUNTIF(※技術職員有資格者名簿!C43:T43,"64-3" )+COUNTIF(※技術職員有資格者名簿!C43:T43,"001-3")+COUNTIF(※技術職員有資格者名簿!C43:T43,"002-3")),0,1)))</f>
        <v>0</v>
      </c>
      <c r="AE43" s="47">
        <f>IF(COUNTIF(※技術職員有資格者名簿!C43:T43,120)&gt;=1,1,0)</f>
        <v>0</v>
      </c>
      <c r="AF43" s="47">
        <f>IF(AE43=1,0,(IF(0=((COUNTIF(※技術職員有資格者名簿!C43:T43,223) )),0,1)))</f>
        <v>0</v>
      </c>
      <c r="AG43" s="73">
        <f>IF(AE43+AF43=1,0,(IF(0=((COUNTIF(※技術職員有資格者名簿!C43:T43,172)+COUNTIF(※技術職員有資格者名簿!C43:T43,272)+COUNTIF(※技術職員有資格者名簿!C43:T43,"64-4")+COUNTIF(※技術職員有資格者名簿!C43:T43,"001-4")+COUNTIF(※技術職員有資格者名簿!C43:T43,"002-4"))),0,1)))</f>
        <v>0</v>
      </c>
      <c r="AH43" s="47">
        <f>IF(COUNTIF(※技術職員有資格者名簿!C43:T43,111)+COUNTIF(※技術職員有資格者名簿!C43:T43,113)+COUNTIF(※技術職員有資格者名簿!C43:T43,120)&gt;=1,1,0)</f>
        <v>0</v>
      </c>
      <c r="AI43" s="47">
        <f>IF(AH43=1,0,(IF(0=((COUNTIF(※技術職員有資格者名簿!C43:T43,212)+COUNTIF(※技術職員有資格者名簿!C43:T43,214)+COUNTIF(※技術職員有資格者名簿!C43:T43,216)+COUNTIF(※技術職員有資格者名簿!C43:T43,222))),0,1)))</f>
        <v>0</v>
      </c>
      <c r="AJ43" s="47">
        <f>IF(AH43+AI43=1,0,(IF(0=((COUNTIF(※技術職員有資格者名簿!C43:T43,141)+COUNTIF(※技術職員有資格者名簿!C43:T43,142)+COUNTIF(※技術職員有資格者名簿!C43:T43,143)+COUNTIF(※技術職員有資格者名簿!C43:T43,149)+COUNTIF(※技術職員有資格者名簿!C43:T43,151)+COUNTIF(※技術職員有資格者名簿!C43:T43,164)+COUNTIF(※技術職員有資格者名簿!C43:T43,264)+COUNTIF(※技術職員有資格者名簿!C43:T43,157)+COUNTIF(※技術職員有資格者名簿!C43:T43,257)+COUNTIF(※技術職員有資格者名簿!C43:T43,173)+COUNTIF(※技術職員有資格者名簿!C43:T43,273)+COUNTIF(※技術職員有資格者名簿!C43:T43,166)+COUNTIF(※技術職員有資格者名簿!C43:T43,266)+COUNTIF(※技術職員有資格者名簿!C43:T43,61)+COUNTIF(※技術職員有資格者名簿!C43:T43,40)+COUNTIF(※技術職員有資格者名簿!C43:T43,"64-5")+COUNTIF(※技術職員有資格者名簿!C43:T43,"001-5")+COUNTIF(※技術職員有資格者名簿!C43:T43,"002-5") )),0,1)))</f>
        <v>0</v>
      </c>
      <c r="AK43" s="47">
        <f>IF(COUNTIF(※技術職員有資格者名簿!C43:T43,113)+COUNTIF(※技術職員有資格者名簿!C43:T43,120)&gt;=1,1,0)</f>
        <v>0</v>
      </c>
      <c r="AL43" s="47">
        <f>IF(AK43=1,0,(IF(0=((COUNTIF(※技術職員有資格者名簿!C43:T43,214)+COUNTIF(※技術職員有資格者名簿!C43:T43,223))),0,1)))</f>
        <v>0</v>
      </c>
      <c r="AM43" s="47">
        <f>IF(AK43+AL43=1,0,(IF(0=((COUNTIF(※技術職員有資格者名簿!C43:T43,179)+COUNTIF(※技術職員有資格者名簿!C43:T43,279)+COUNTIF(※技術職員有資格者名簿!C43:T43,180)++COUNTIF(※技術職員有資格者名簿!C43:T43,280)+COUNTIF(※技術職員有資格者名簿!C43:T43,"64-6")+COUNTIF(※技術職員有資格者名簿!C43:T43,"001-6")+COUNTIF(※技術職員有資格者名簿!C43:T43,"002-6"))),0,1)))</f>
        <v>0</v>
      </c>
      <c r="AN43" s="47">
        <f>IF(COUNTIF(※技術職員有資格者名簿!C43:T43,120)+COUNTIF(※技術職員有資格者名簿!C43:T43,137)&gt;=1,1,0)</f>
        <v>0</v>
      </c>
      <c r="AO43" s="47">
        <f>IF(AN43=1,0,(IF(0=((COUNTIF(※技術職員有資格者名簿!C43:T43,223)+COUNTIF(※技術職員有資格者名簿!C43:T43,238) )),0,1)))</f>
        <v>0</v>
      </c>
      <c r="AP43" s="47">
        <f>IF(AN43+AO43=1,0,(IF(0=((COUNTIF(※技術職員有資格者名簿!C43:T43,170)+COUNTIF(※技術職員有資格者名簿!C43:T43,270)+COUNTIF(※技術職員有資格者名簿!C43:T43,184)++COUNTIF(※技術職員有資格者名簿!C43:T43,284)+COUNTIF(※技術職員有資格者名簿!C43:T43,186)+COUNTIF(※技術職員有資格者名簿!C43:T43,286)+COUNTIF(※技術職員有資格者名簿!C43:T43,"64-7")+COUNTIF(※技術職員有資格者名簿!C43:T43,"001-7")+COUNTIF(※技術職員有資格者名簿!C43:T43,"002-7"))),0,1)))</f>
        <v>0</v>
      </c>
      <c r="AQ43" s="47">
        <f>IF(COUNTIF(※技術職員有資格者名簿!C43:T43,127)&gt;=1,1,0)</f>
        <v>0</v>
      </c>
      <c r="AR43" s="47">
        <f>IF(AQ43=1,0,(IF(0=((COUNTIF(※技術職員有資格者名簿!C43:T43,228)+COUNTIF(※技術職員有資格者名簿!C43:T43,155) )),0,1)))</f>
        <v>0</v>
      </c>
      <c r="AS43" s="47">
        <f>IF(AQ43+AR43=1,0,(IF(0=((COUNTIF(※技術職員有資格者名簿!C43:T43,141)+COUNTIF(※技術職員有資格者名簿!C43:T43,142)+COUNTIF(※技術職員有資格者名簿!C43:T43,144)++COUNTIF(※技術職員有資格者名簿!C43:T43,256)+COUNTIF(※技術職員有資格者名簿!C43:T43,258)+COUNTIF(※技術職員有資格者名簿!C43:T43,62)+COUNTIF(※技術職員有資格者名簿!C43:T43,63)+COUNTIF(※技術職員有資格者名簿!C43:T43,"64-8")+COUNTIF(※技術職員有資格者名簿!C43:T43,"001-8")+COUNTIF(※技術職員有資格者名簿!C43:T43,"002-8"))),0,1)))</f>
        <v>0</v>
      </c>
      <c r="AT43" s="47">
        <f>IF(COUNTIF(※技術職員有資格者名簿!C43:T43,129)&gt;=1,1,0)</f>
        <v>0</v>
      </c>
      <c r="AU43" s="47">
        <f>IF(AT43=1,0,(IF(0=((COUNTIF(※技術職員有資格者名簿!C43:T43,230) )),0,1)))</f>
        <v>0</v>
      </c>
      <c r="AV43" s="47">
        <f>IF(AT43+AU43=1,0,(IF(0=((COUNTIF(※技術職員有資格者名簿!C43:T43,146)+COUNTIF(※技術職員有資格者名簿!C43:T43,147)+COUNTIF(※技術職員有資格者名簿!C43:T43,148)+COUNTIF(※技術職員有資格者名簿!C43:T43,152)+COUNTIF(※技術職員有資格者名簿!C43:T43,153)+COUNTIF(※技術職員有資格者名簿!C43:T43,154)+COUNTIF(※技術職員有資格者名簿!C43:T43,265)+COUNTIF(※技術職員有資格者名簿!C43:T43,174)+COUNTIF(※技術職員有資格者名簿!C43:T43,274)+COUNTIF(※技術職員有資格者名簿!C43:T43,175)+COUNTIF(※技術職員有資格者名簿!C43:T43,275)+COUNTIF(※技術職員有資格者名簿!C43:T43,176)+COUNTIF(※技術職員有資格者名簿!C43:T43,276)+COUNTIF(※技術職員有資格者名簿!C43:T43,170)+COUNTIF(※技術職員有資格者名簿!C43:T43,270)+COUNTIF(※技術職員有資格者名簿!C43:T43,62)+COUNTIF(※技術職員有資格者名簿!C43:T43,63)+COUNTIF(※技術職員有資格者名簿!C43:T43,"64-9")+COUNTIF(※技術職員有資格者名簿!C43:T43,"001-9")+COUNTIF(※技術職員有資格者名簿!C43:T43,"002-9"))),0,1)))</f>
        <v>0</v>
      </c>
      <c r="AW43" s="47">
        <f>IF(COUNTIF(※技術職員有資格者名簿!C43:T43,120)+COUNTIF(※技術職員有資格者名簿!C43:T43,137)&gt;=1,1,0)</f>
        <v>0</v>
      </c>
      <c r="AX43" s="47">
        <f>IF(AW43=1,0,(IF(0=((COUNTIF(※技術職員有資格者名簿!C43:T43,222)+COUNTIF(※技術職員有資格者名簿!C43:T43,223)+COUNTIF(※技術職員有資格者名簿!C43:T43,238))),0,1)))</f>
        <v>0</v>
      </c>
      <c r="AY43" s="47">
        <f>IF(AW43+AX43=1,0,(IF(0=((COUNTIF(※技術職員有資格者名簿!C43:T43,177)+COUNTIF(※技術職員有資格者名簿!C43:T43,277)+COUNTIF(※技術職員有資格者名簿!C43:T43,178)++COUNTIF(※技術職員有資格者名簿!C43:T43,278)+COUNTIF(※技術職員有資格者名簿!C43:T43,179)+COUNTIF(※技術職員有資格者名簿!C43:T43,279)+COUNTIF(※技術職員有資格者名簿!C43:T43,"64-10")+COUNTIF(※技術職員有資格者名簿!C43:T43,"001-10")+COUNTIF(※技術職員有資格者名簿!C43:T43,"002-10"))),0,1)))</f>
        <v>0</v>
      </c>
      <c r="AZ43" s="47">
        <f>IF(COUNTIF(※技術職員有資格者名簿!C43:T43,113)+COUNTIF(※技術職員有資格者名簿!C43:T43,120)+COUNTIF(※技術職員有資格者名簿!C43:T43,137)&gt;=1,1,0)</f>
        <v>0</v>
      </c>
      <c r="BA43" s="47">
        <f>IF(AZ43=1,0,(IF(0=((COUNTIF(※技術職員有資格者名簿!C43:T43,214)+COUNTIF(※技術職員有資格者名簿!C43:T43,222))),0,1)))</f>
        <v>0</v>
      </c>
      <c r="BB43" s="47">
        <f>IF(AZ43+BA43=1,0,(IF(0=((COUNTIF(※技術職員有資格者名簿!C43:T43,142)+COUNTIF(※技術職員有資格者名簿!C43:T43,181)+COUNTIF(※技術職員有資格者名簿!C43:T43,281)++COUNTIF(※技術職員有資格者名簿!C43:T43,"64-11")+COUNTIF(※技術職員有資格者名簿!C43:T43,"001-11")+COUNTIF(※技術職員有資格者名簿!C43:T43,"002-11"))),0,1)))</f>
        <v>0</v>
      </c>
      <c r="BC43" s="47">
        <f>IF(COUNTIF(※技術職員有資格者名簿!C43:T43,120)&gt;=1,1,0)</f>
        <v>0</v>
      </c>
      <c r="BD43" s="47">
        <f>IF(BC43=1,0,(IF(0=((COUNTIF(※技術職員有資格者名簿!C43:T43,222))),0,1)))</f>
        <v>0</v>
      </c>
      <c r="BE43" s="47">
        <f>IF(BC43+BD43=1,0,(IF(0=((COUNTIF(※技術職員有資格者名簿!C43:T43,182)+COUNTIF(※技術職員有資格者名簿!C43:T43,282)++COUNTIF(※技術職員有資格者名簿!C43:T43,"64-12")+COUNTIF(※技術職員有資格者名簿!C43:T43,"001-12")+COUNTIF(※技術職員有資格者名簿!C43:T43,"002-12"))),0,1)))</f>
        <v>0</v>
      </c>
      <c r="BF43" s="47">
        <f>IF(COUNTIF(※技術職員有資格者名簿!C43:T43,111)+COUNTIF(※技術職員有資格者名簿!C43:T43,113)&gt;=1,1,0)</f>
        <v>0</v>
      </c>
      <c r="BG43" s="47">
        <f>IF(BF43=1,0,(IF(0=((COUNTIF(※技術職員有資格者名簿!C43:T43,212)+COUNTIF(※技術職員有資格者名簿!C43:T43,214))),0,1)))</f>
        <v>0</v>
      </c>
      <c r="BH43" s="47">
        <f>IF(BF43+BG43=1,0,(IF(0=((COUNTIF(※技術職員有資格者名簿!C43:T43,141)+COUNTIF(※技術職員有資格者名簿!C43:T43,142)++COUNTIF(※技術職員有資格者名簿!C43:T43,"64-13")+COUNTIF(※技術職員有資格者名簿!C43:T43,"001-13")+COUNTIF(※技術職員有資格者名簿!C43:T43,"002-13"))),0,1)))</f>
        <v>0</v>
      </c>
      <c r="BI43" s="47">
        <f>IF(COUNTIF(※技術職員有資格者名簿!C43:T43,113)&gt;=1,1,0)</f>
        <v>0</v>
      </c>
      <c r="BJ43" s="47">
        <f>IF(BI43=1,0,(IF(0=((COUNTIF(※技術職員有資格者名簿!C43:T43,214))),0,1)))</f>
        <v>0</v>
      </c>
      <c r="BK43" s="47">
        <f>IF(BI43+BJ43=1,0,(IF(0=((COUNTIF(※技術職員有資格者名簿!C43:T43,141)+COUNTIF(※技術職員有資格者名簿!C43:T43,142)+COUNTIF(※技術職員有資格者名簿!C43:T43,149)+COUNTIF(※技術職員有資格者名簿!C43:T43,"64-14")+COUNTIF(※技術職員有資格者名簿!C43:T43,"001-14")+COUNTIF(※技術職員有資格者名簿!C43:T43,"002-14"))),0,1)))</f>
        <v>0</v>
      </c>
      <c r="BL43" s="47">
        <f>IF(COUNTIF(※技術職員有資格者名簿!C43:T43,120)&gt;=1,1,0)</f>
        <v>0</v>
      </c>
      <c r="BM43" s="47">
        <f>IF(BL43=1,0,(IF(0=((COUNTIF(※技術職員有資格者名簿!C43:T43,223) )),0,1)))</f>
        <v>0</v>
      </c>
      <c r="BN43" s="47">
        <f>IF(BL43+BM43=1,0,(IF(0=((COUNTIF(※技術職員有資格者名簿!C43:T43,170)+COUNTIF(※技術職員有資格者名簿!C43:T43,270)+COUNTIF(※技術職員有資格者名簿!C43:T43,183)+COUNTIF(※技術職員有資格者名簿!C43:T43,283)+COUNTIF(※技術職員有資格者名簿!C43:T43,184)+COUNTIF(※技術職員有資格者名簿!C43:T43,284)+COUNTIF(※技術職員有資格者名簿!C43:T43,185)+COUNTIF(※技術職員有資格者名簿!C43:T43,285)+COUNTIF(※技術職員有資格者名簿!C43:T43,"64-15")+COUNTIF(※技術職員有資格者名簿!C43:T43,"001-15")+COUNTIF(※技術職員有資格者名簿!C43:T43,"002-15"))),0,1)))</f>
        <v>0</v>
      </c>
      <c r="BO43" s="47">
        <f>IF(COUNTIF(※技術職員有資格者名簿!C43:T43,120)&gt;=1,1,0)</f>
        <v>0</v>
      </c>
      <c r="BP43" s="47">
        <f>IF(BO43=1,0,(IF(0=((COUNTIF(※技術職員有資格者名簿!C43:T43,223) )),0,1)))</f>
        <v>0</v>
      </c>
      <c r="BQ43" s="47">
        <f>IF(BO43+BP43=1,0,(IF(0=((COUNTIF(※技術職員有資格者名簿!C43:T43,187)+COUNTIF(※技術職員有資格者名簿!C43:T43,287)++COUNTIF(※技術職員有資格者名簿!C43:T43,"64-16")+COUNTIF(※技術職員有資格者名簿!C43:T43,"001-16")+COUNTIF(※技術職員有資格者名簿!C43:T43,"002-16"))),0,1)))</f>
        <v>0</v>
      </c>
      <c r="BR43" s="47">
        <f>IF(COUNTIF(※技術職員有資格者名簿!C43:T43,113)+COUNTIF(※技術職員有資格者名簿!C43:T43,120)&gt;=1,1,0)</f>
        <v>0</v>
      </c>
      <c r="BS43" s="47">
        <f>IF(BR43=1,0,(IF(0=((COUNTIF(※技術職員有資格者名簿!C43:T43,215)+COUNTIF(※技術職員有資格者名簿!C43:T43,223))),0,1)))</f>
        <v>0</v>
      </c>
      <c r="BT43" s="47">
        <f>IF(BR43+BS43=1,0,(IF(0=((COUNTIF(※技術職員有資格者名簿!C43:T43,188)+COUNTIF(※技術職員有資格者名簿!C43:T43,288)+COUNTIF(※技術職員有資格者名簿!C43:T43,189)++COUNTIF(※技術職員有資格者名簿!C43:T43,289)+COUNTIF(※技術職員有資格者名簿!C43:T43,190)+COUNTIF(※技術職員有資格者名簿!C43:T43,290)+COUNTIF(※技術職員有資格者名簿!C43:T43,191)+COUNTIF(※技術職員有資格者名簿!C43:T43,291)+COUNTIF(※技術職員有資格者名簿!C43:T43,167)+COUNTIF(※技術職員有資格者名簿!C43:T43,"64-17")+COUNTIF(※技術職員有資格者名簿!C43:T43,"001-17")+COUNTIF(※技術職員有資格者名簿!C43:T43,"002-17"))),0,1)))</f>
        <v>0</v>
      </c>
      <c r="BU43" s="47">
        <f>IF(COUNTIF(※技術職員有資格者名簿!C43:T43,120)&gt;=1,1,0)</f>
        <v>0</v>
      </c>
      <c r="BV43" s="47">
        <f>IF(BU43=1,0,(IF(0=((COUNTIF(※技術職員有資格者名簿!C43:T43,223) )),0,1)))</f>
        <v>0</v>
      </c>
      <c r="BW43" s="47">
        <f>IF(BU43+BV43=1,0,(IF(0=((COUNTIF(※技術職員有資格者名簿!C43:T43,197)+COUNTIF(※技術職員有資格者名簿!C43:T43,297)++COUNTIF(※技術職員有資格者名簿!C43:T43,"64-18")+COUNTIF(※技術職員有資格者名簿!C43:T43,"001-18")+COUNTIF(※技術職員有資格者名簿!C43:T43,"002-18"))),0,1)))</f>
        <v>0</v>
      </c>
      <c r="BX43" s="47">
        <f>IF(COUNTIF(※技術職員有資格者名簿!C43:T43,120)+COUNTIF(※技術職員有資格者名簿!C43:T43,137)&gt;=1,1,0)</f>
        <v>0</v>
      </c>
      <c r="BY43" s="47">
        <f>IF(BX43=1,0,(IF(0=((COUNTIF(※技術職員有資格者名簿!C43:T43,223)+COUNTIF(※技術職員有資格者名簿!C43:T43,238) )),0,1)))</f>
        <v>0</v>
      </c>
      <c r="BZ43" s="47">
        <f>IF(BX43+BY43=1,0,(IF(0=((COUNTIF(※技術職員有資格者名簿!C43:T43,192)+COUNTIF(※技術職員有資格者名簿!C43:T43,292)+COUNTIF(※技術職員有資格者名簿!C43:T43,193)++COUNTIF(※技術職員有資格者名簿!C43:T43,293)+COUNTIF(※技術職員有資格者名簿!C43:T43,"64-19")+COUNTIF(※技術職員有資格者名簿!C43:T43,"001-19")+COUNTIF(※技術職員有資格者名簿!C43:T43,"002-19"))),0,1)))</f>
        <v>0</v>
      </c>
      <c r="CA43" s="47">
        <v>0</v>
      </c>
      <c r="CB43" s="47">
        <v>0</v>
      </c>
      <c r="CC43" s="47">
        <f>IF(CA43+CB43=1,0,(IF(0=((COUNTIF(※技術職員有資格者名簿!C43:T43,145)+COUNTIF(※技術職員有資格者名簿!C43:T43,146)+COUNTIF(※技術職員有資格者名簿!C43:T43,"001-20")+COUNTIF(※技術職員有資格者名簿!C43:T43,"002-20"))),0,1)))</f>
        <v>0</v>
      </c>
      <c r="CD43" s="47">
        <f>IF(COUNTIF(※技術職員有資格者名簿!C43:T43,120)&gt;=1,1,0)</f>
        <v>0</v>
      </c>
      <c r="CE43" s="47">
        <f>IF(CD43=1,0,(IF(0=((COUNTIF(※技術職員有資格者名簿!C43:T43,223) )),0,1)))</f>
        <v>0</v>
      </c>
      <c r="CF43" s="47">
        <f>IF(CD43+CE43=1,0,(IF(0=((COUNTIF(※技術職員有資格者名簿!C43:T43,194)+COUNTIF(※技術職員有資格者名簿!C43:T43,294)+COUNTIF(※技術職員有資格者名簿!C43:T43,"64-21")+COUNTIF(※技術職員有資格者名簿!C43:T43,"001-21")+COUNTIF(※技術職員有資格者名簿!C43:T43,"002-21"))),0,1)))</f>
        <v>0</v>
      </c>
      <c r="CG43" s="47">
        <f>IF(COUNTIF(※技術職員有資格者名簿!C43:T43,131)&gt;=1,1,0)</f>
        <v>0</v>
      </c>
      <c r="CH43" s="47">
        <f>IF(CG43=1,0,(IF(0=((COUNTIF(※技術職員有資格者名簿!C43:T43,232) )),0,1)))</f>
        <v>0</v>
      </c>
      <c r="CI43" s="47">
        <f>IF(CG43+CH43=1,0,(IF(0=((COUNTIF(※技術職員有資格者名簿!C43:T43,144)+COUNTIF(※技術職員有資格者名簿!C43:T43,259)+COUNTIF(※技術職員有資格者名簿!C43:T43,260)+COUNTIF(※技術職員有資格者名簿!C43:T43,261)+COUNTIF(※技術職員有資格者名簿!C43:T43,"64-22")+COUNTIF(※技術職員有資格者名簿!C43:T43,"001-22")+COUNTIF(※技術職員有資格者名簿!C43:T43,"002-22"))),0,1)))</f>
        <v>0</v>
      </c>
      <c r="CJ43" s="47">
        <f>IF(COUNTIF(※技術職員有資格者名簿!C43:T43,133)&gt;=1,1,0)</f>
        <v>0</v>
      </c>
      <c r="CK43" s="47">
        <f>IF(CJ43=1,0,(IF(0=((COUNTIF(※技術職員有資格者名簿!C43:T43,234))),0,1)))</f>
        <v>0</v>
      </c>
      <c r="CL43" s="47">
        <f>IF(CJ43+CK43=1,0,(IF(0=((COUNTIF(※技術職員有資格者名簿!C43:T43,141)+COUNTIF(※技術職員有資格者名簿!C43:T43,142)+COUNTIF(※技術職員有資格者名簿!C43:T43,150)+COUNTIF(※技術職員有資格者名簿!C43:T43,151)+COUNTIF(※技術職員有資格者名簿!C43:T43,196)+COUNTIF(※技術職員有資格者名簿!C43:T43,296)+COUNTIF(※技術職員有資格者名簿!C43:T43,"64-23")+COUNTIF(※技術職員有資格者名簿!C43:T43,"001-23")+COUNTIF(※技術職員有資格者名簿!C43:T43,"002-23"))),0,1)))</f>
        <v>0</v>
      </c>
      <c r="CM43" s="47">
        <v>0</v>
      </c>
      <c r="CN43" s="47">
        <v>0</v>
      </c>
      <c r="CO43" s="47">
        <f>IF(CM43+CN43=1,0,(IF(0=((COUNTIF(※技術職員有資格者名簿!C43:T43,148)+COUNTIF(※技術職員有資格者名簿!C43:T43,198)+COUNTIF(※技術職員有資格者名簿!C43:T43,298)+COUNTIF(※技術職員有資格者名簿!C43:T43,61)+COUNTIF(※技術職員有資格者名簿!C43:T43,"001-24")+COUNTIF(※技術職員有資格者名簿!C43:T43,"002-24"))),0,1)))</f>
        <v>0</v>
      </c>
      <c r="CP43" s="47">
        <f>IF(COUNTIF(※技術職員有資格者名簿!C43:T43,120)&gt;=1,1,0)</f>
        <v>0</v>
      </c>
      <c r="CQ43" s="47">
        <f>IF(CP43=1,0,(IF(0=((COUNTIF(※技術職員有資格者名簿!C43:T43,223) )),0,1)))</f>
        <v>0</v>
      </c>
      <c r="CR43" s="47">
        <f>IF(CP43+CQ43=1,0,(IF(0=((COUNTIF(※技術職員有資格者名簿!C43:T43,195)+COUNTIF(※技術職員有資格者名簿!C43:T43,295)+COUNTIF(※技術職員有資格者名簿!C43:T43,"64-25")+COUNTIF(※技術職員有資格者名簿!C43:T43,"001-25")+COUNTIF(※技術職員有資格者名簿!C43:T43,"002-25"))),0,1)))</f>
        <v>0</v>
      </c>
      <c r="CS43" s="47">
        <f>IF(COUNTIF(※技術職員有資格者名簿!C43:T43,113)&gt;=1,1,0)</f>
        <v>0</v>
      </c>
      <c r="CT43" s="47">
        <f>IF(CS43=1,0,(IF(0=((COUNTIF(※技術職員有資格者名簿!C43:T43,214) )),0,1)))</f>
        <v>0</v>
      </c>
      <c r="CU43" s="47">
        <f>IF(CS43+CT43=1,0,(IF(0=((COUNTIF(※技術職員有資格者名簿!C43:T43,147)+COUNTIF(※技術職員有資格者名簿!C43:T43,148)+COUNTIF(※技術職員有資格者名簿!C43:T43,153)+COUNTIF(※技術職員有資格者名簿!C43:T43,154)+COUNTIF(※技術職員有資格者名簿!C43:T43,"001-26")+COUNTIF(※技術職員有資格者名簿!C43:T43,"002-26"))),0,1)))</f>
        <v>0</v>
      </c>
      <c r="CV43" s="47">
        <v>0</v>
      </c>
      <c r="CW43" s="47">
        <v>0</v>
      </c>
      <c r="CX43" s="47">
        <f>IF(COUNTIF(※技術職員有資格者名簿!C43:T43,168)+COUNTIF(※技術職員有資格者名簿!C43:T43,169)+COUNTIF(※技術職員有資格者名簿!C43:T43,"64-27")+COUNTIF(※技術職員有資格者名簿!C43:T43,"001-27")+COUNTIF(※技術職員有資格者名簿!C43:T43,"002-27")&gt;=1,1,0)</f>
        <v>0</v>
      </c>
      <c r="CY43" s="47">
        <v>0</v>
      </c>
      <c r="CZ43" s="47">
        <v>0</v>
      </c>
      <c r="DA43" s="47">
        <f>IF(COUNTIF(※技術職員有資格者名簿!C43:T43,154)+COUNTIF(※技術職員有資格者名簿!C43:T43,"001-28")+COUNTIF(※技術職員有資格者名簿!C43:T43,"002-28")&gt;=1,1,0)</f>
        <v>0</v>
      </c>
      <c r="DB43" s="47">
        <f>IF(COUNTIF(※技術職員有資格者名簿!C43:T43,113)+COUNTIF(※技術職員有資格者名簿!C43:T43,120)&gt;=1,1,0)</f>
        <v>0</v>
      </c>
      <c r="DC43" s="47">
        <f>IF(DB43=1,0,(IF(0=((COUNTIF(※技術職員有資格者名簿!C43:T43,214)+COUNTIF(※技術職員有資格者名簿!C43:T43,221)+COUNTIF(※技術職員有資格者名簿!C43:T43,222))),0,1)))</f>
        <v>0</v>
      </c>
      <c r="DD43" s="47">
        <f>IF(DB43+DC43=1,0,(IF(0=((COUNTIF(※技術職員有資格者名簿!C43:T43,141)+COUNTIF(※技術職員有資格者名簿!C43:T43,142)+COUNTIF(※技術職員有資格者名簿!C43:T43,157)++COUNTIF(※技術職員有資格者名簿!C43:T43,257)+COUNTIF(※技術職員有資格者名簿!C43:T43,60)+COUNTIF(※技術職員有資格者名簿!C43:T43,"001-29")+COUNTIF(※技術職員有資格者名簿!C43:T43,"002-29"))),0,1)))</f>
        <v>0</v>
      </c>
    </row>
    <row r="44" spans="1:108" ht="48" customHeight="1">
      <c r="A44" s="126">
        <v>34</v>
      </c>
      <c r="B44" s="174"/>
      <c r="C44" s="158"/>
      <c r="D44" s="159" t="str">
        <f>IFERROR(VLOOKUP($C44,建設工事資格区分コード表!$A:$F,4,FALSE)&amp;"","")</f>
        <v/>
      </c>
      <c r="E44" s="160" t="str">
        <f>IFERROR(VLOOKUP($C44,建設工事資格区分コード表!$A:$F,6,FALSE),"")</f>
        <v/>
      </c>
      <c r="F44" s="158"/>
      <c r="G44" s="159" t="str">
        <f>IFERROR(VLOOKUP($F44,建設工事資格区分コード表!$A:$F,4,FALSE)&amp;"","")</f>
        <v/>
      </c>
      <c r="H44" s="160" t="str">
        <f>IFERROR(VLOOKUP($F44,建設工事資格区分コード表!$A:$F,6,FALSE),"")</f>
        <v/>
      </c>
      <c r="I44" s="158"/>
      <c r="J44" s="159" t="str">
        <f>IFERROR(VLOOKUP($I44,建設工事資格区分コード表!$A:$F,4,FALSE)&amp;"","")</f>
        <v/>
      </c>
      <c r="K44" s="160" t="str">
        <f>IFERROR(VLOOKUP($I44,建設工事資格区分コード表!$A:$F,6,FALSE),"")</f>
        <v/>
      </c>
      <c r="L44" s="158"/>
      <c r="M44" s="159" t="str">
        <f>IFERROR(VLOOKUP($L44,建設工事資格区分コード表!$A:$F,4,FALSE)&amp;"","")</f>
        <v/>
      </c>
      <c r="N44" s="160" t="str">
        <f>IFERROR(VLOOKUP($L44,建設工事資格区分コード表!$A:$F,6,FALSE),"")</f>
        <v/>
      </c>
      <c r="O44" s="158"/>
      <c r="P44" s="159" t="str">
        <f>IFERROR(VLOOKUP($O44,建設工事資格区分コード表!$A:$F,4,FALSE)&amp;"","")</f>
        <v/>
      </c>
      <c r="Q44" s="160" t="str">
        <f>IFERROR(VLOOKUP($O44,建設工事資格区分コード表!$A:$F,6,FALSE),"")</f>
        <v/>
      </c>
      <c r="R44" s="158"/>
      <c r="S44" s="159" t="str">
        <f>IFERROR(VLOOKUP($R44,建設工事資格区分コード表!$A:$F,4,FALSE)&amp;"","")</f>
        <v/>
      </c>
      <c r="T44" s="161" t="str">
        <f>IFERROR(VLOOKUP($R44,建設工事資格区分コード表!$A:$F,6,FALSE),"")</f>
        <v/>
      </c>
      <c r="V44" s="47">
        <f>IF(COUNTIF(※技術職員有資格者名簿!C44:T44,111)+COUNTIF(※技術職員有資格者名簿!C44:T44,113)&gt;=1,1,0)</f>
        <v>0</v>
      </c>
      <c r="W44" s="47">
        <f>IF(V44=1,0,(IF(0=((COUNTIF(※技術職員有資格者名簿!$C44:$T44,212)+COUNTIF(※技術職員有資格者名簿!$C44:$T44,214))),0,1)))</f>
        <v>0</v>
      </c>
      <c r="X44" s="73">
        <f>IF(V44+W44=1,0,(IF(0=((COUNTIF(※技術職員有資格者名簿!C44:T44,141)+COUNTIF(※技術職員有資格者名簿!C44:T44,142)+COUNTIF(※技術職員有資格者名簿!C44:T44,143)++COUNTIF(※技術職員有資格者名簿!C44:T44,149)+COUNTIF(※技術職員有資格者名簿!C44:T44,151)+COUNTIF(※技術職員有資格者名簿!C44:T44,"001-1")+COUNTIF(※技術職員有資格者名簿!C44:T44,"002-1"))),0,1)))</f>
        <v>0</v>
      </c>
      <c r="Y44" s="47">
        <f>IF(COUNTIF(※技術職員有資格者名簿!C44:T44,120)+COUNTIF(※技術職員有資格者名簿!C44:T44,137)&gt;=1,1,0)</f>
        <v>0</v>
      </c>
      <c r="Z44" s="47">
        <f>IF(Y44=1,0,(IF(0=((COUNTIF(※技術職員有資格者名簿!$C44:$T44,221)+COUNTIF(※技術職員有資格者名簿!$C44:$T44,238))),0,1)))</f>
        <v>0</v>
      </c>
      <c r="AA44" s="73">
        <f>IF(Y44+Z44=1,0,(IF(0=((COUNTIF(※技術職員有資格者名簿!F44:W44,"001-2")+COUNTIF(※技術職員有資格者名簿!F44:W44,"002-2"))),0,1)))</f>
        <v>0</v>
      </c>
      <c r="AB44" s="47">
        <f>IF(COUNTIF(※技術職員有資格者名簿!C44:T44,120)+COUNTIF(※技術職員有資格者名簿!C44:T44,137)&gt;=1,1,0)</f>
        <v>0</v>
      </c>
      <c r="AC44" s="47">
        <f>IF(AB44=1,0,(IF(0=((COUNTIF(※技術職員有資格者名簿!C44:T44,222)+COUNTIF(※技術職員有資格者名簿!C44:T44,223)+COUNTIF(※技術職員有資格者名簿!C44:T44,238)+COUNTIF(※技術職員有資格者名簿!C44:T44,239) )),0,1)))</f>
        <v>0</v>
      </c>
      <c r="AD44" s="73">
        <f>IF(AB44+AC44=1,0,(IF(0=(COUNTIF(※技術職員有資格者名簿!C44:T44,171)+COUNTIF(※技術職員有資格者名簿!C44:T44,271)+COUNTIF(※技術職員有資格者名簿!C44:T44,164)++COUNTIF(※技術職員有資格者名簿!C44:T44,264)+COUNTIF(※技術職員有資格者名簿!C44:T44,"64-3" )+COUNTIF(※技術職員有資格者名簿!C44:T44,"001-3")+COUNTIF(※技術職員有資格者名簿!C44:T44,"002-3")),0,1)))</f>
        <v>0</v>
      </c>
      <c r="AE44" s="47">
        <f>IF(COUNTIF(※技術職員有資格者名簿!C44:T44,120)&gt;=1,1,0)</f>
        <v>0</v>
      </c>
      <c r="AF44" s="47">
        <f>IF(AE44=1,0,(IF(0=((COUNTIF(※技術職員有資格者名簿!C44:T44,223) )),0,1)))</f>
        <v>0</v>
      </c>
      <c r="AG44" s="73">
        <f>IF(AE44+AF44=1,0,(IF(0=((COUNTIF(※技術職員有資格者名簿!C44:T44,172)+COUNTIF(※技術職員有資格者名簿!C44:T44,272)+COUNTIF(※技術職員有資格者名簿!C44:T44,"64-4")+COUNTIF(※技術職員有資格者名簿!C44:T44,"001-4")+COUNTIF(※技術職員有資格者名簿!C44:T44,"002-4"))),0,1)))</f>
        <v>0</v>
      </c>
      <c r="AH44" s="47">
        <f>IF(COUNTIF(※技術職員有資格者名簿!C44:T44,111)+COUNTIF(※技術職員有資格者名簿!C44:T44,113)+COUNTIF(※技術職員有資格者名簿!C44:T44,120)&gt;=1,1,0)</f>
        <v>0</v>
      </c>
      <c r="AI44" s="47">
        <f>IF(AH44=1,0,(IF(0=((COUNTIF(※技術職員有資格者名簿!C44:T44,212)+COUNTIF(※技術職員有資格者名簿!C44:T44,214)+COUNTIF(※技術職員有資格者名簿!C44:T44,216)+COUNTIF(※技術職員有資格者名簿!C44:T44,222))),0,1)))</f>
        <v>0</v>
      </c>
      <c r="AJ44" s="47">
        <f>IF(AH44+AI44=1,0,(IF(0=((COUNTIF(※技術職員有資格者名簿!C44:T44,141)+COUNTIF(※技術職員有資格者名簿!C44:T44,142)+COUNTIF(※技術職員有資格者名簿!C44:T44,143)+COUNTIF(※技術職員有資格者名簿!C44:T44,149)+COUNTIF(※技術職員有資格者名簿!C44:T44,151)+COUNTIF(※技術職員有資格者名簿!C44:T44,164)+COUNTIF(※技術職員有資格者名簿!C44:T44,264)+COUNTIF(※技術職員有資格者名簿!C44:T44,157)+COUNTIF(※技術職員有資格者名簿!C44:T44,257)+COUNTIF(※技術職員有資格者名簿!C44:T44,173)+COUNTIF(※技術職員有資格者名簿!C44:T44,273)+COUNTIF(※技術職員有資格者名簿!C44:T44,166)+COUNTIF(※技術職員有資格者名簿!C44:T44,266)+COUNTIF(※技術職員有資格者名簿!C44:T44,61)+COUNTIF(※技術職員有資格者名簿!C44:T44,40)+COUNTIF(※技術職員有資格者名簿!C44:T44,"64-5")+COUNTIF(※技術職員有資格者名簿!C44:T44,"001-5")+COUNTIF(※技術職員有資格者名簿!C44:T44,"002-5") )),0,1)))</f>
        <v>0</v>
      </c>
      <c r="AK44" s="47">
        <f>IF(COUNTIF(※技術職員有資格者名簿!C44:T44,113)+COUNTIF(※技術職員有資格者名簿!C44:T44,120)&gt;=1,1,0)</f>
        <v>0</v>
      </c>
      <c r="AL44" s="47">
        <f>IF(AK44=1,0,(IF(0=((COUNTIF(※技術職員有資格者名簿!C44:T44,214)+COUNTIF(※技術職員有資格者名簿!C44:T44,223))),0,1)))</f>
        <v>0</v>
      </c>
      <c r="AM44" s="47">
        <f>IF(AK44+AL44=1,0,(IF(0=((COUNTIF(※技術職員有資格者名簿!C44:T44,179)+COUNTIF(※技術職員有資格者名簿!C44:T44,279)+COUNTIF(※技術職員有資格者名簿!C44:T44,180)++COUNTIF(※技術職員有資格者名簿!C44:T44,280)+COUNTIF(※技術職員有資格者名簿!C44:T44,"64-6")+COUNTIF(※技術職員有資格者名簿!C44:T44,"001-6")+COUNTIF(※技術職員有資格者名簿!C44:T44,"002-6"))),0,1)))</f>
        <v>0</v>
      </c>
      <c r="AN44" s="47">
        <f>IF(COUNTIF(※技術職員有資格者名簿!C44:T44,120)+COUNTIF(※技術職員有資格者名簿!C44:T44,137)&gt;=1,1,0)</f>
        <v>0</v>
      </c>
      <c r="AO44" s="47">
        <f>IF(AN44=1,0,(IF(0=((COUNTIF(※技術職員有資格者名簿!C44:T44,223)+COUNTIF(※技術職員有資格者名簿!C44:T44,238) )),0,1)))</f>
        <v>0</v>
      </c>
      <c r="AP44" s="47">
        <f>IF(AN44+AO44=1,0,(IF(0=((COUNTIF(※技術職員有資格者名簿!C44:T44,170)+COUNTIF(※技術職員有資格者名簿!C44:T44,270)+COUNTIF(※技術職員有資格者名簿!C44:T44,184)++COUNTIF(※技術職員有資格者名簿!C44:T44,284)+COUNTIF(※技術職員有資格者名簿!C44:T44,186)+COUNTIF(※技術職員有資格者名簿!C44:T44,286)+COUNTIF(※技術職員有資格者名簿!C44:T44,"64-7")+COUNTIF(※技術職員有資格者名簿!C44:T44,"001-7")+COUNTIF(※技術職員有資格者名簿!C44:T44,"002-7"))),0,1)))</f>
        <v>0</v>
      </c>
      <c r="AQ44" s="47">
        <f>IF(COUNTIF(※技術職員有資格者名簿!C44:T44,127)&gt;=1,1,0)</f>
        <v>0</v>
      </c>
      <c r="AR44" s="47">
        <f>IF(AQ44=1,0,(IF(0=((COUNTIF(※技術職員有資格者名簿!C44:T44,228)+COUNTIF(※技術職員有資格者名簿!C44:T44,155) )),0,1)))</f>
        <v>0</v>
      </c>
      <c r="AS44" s="47">
        <f>IF(AQ44+AR44=1,0,(IF(0=((COUNTIF(※技術職員有資格者名簿!C44:T44,141)+COUNTIF(※技術職員有資格者名簿!C44:T44,142)+COUNTIF(※技術職員有資格者名簿!C44:T44,144)++COUNTIF(※技術職員有資格者名簿!C44:T44,256)+COUNTIF(※技術職員有資格者名簿!C44:T44,258)+COUNTIF(※技術職員有資格者名簿!C44:T44,62)+COUNTIF(※技術職員有資格者名簿!C44:T44,63)+COUNTIF(※技術職員有資格者名簿!C44:T44,"64-8")+COUNTIF(※技術職員有資格者名簿!C44:T44,"001-8")+COUNTIF(※技術職員有資格者名簿!C44:T44,"002-8"))),0,1)))</f>
        <v>0</v>
      </c>
      <c r="AT44" s="47">
        <f>IF(COUNTIF(※技術職員有資格者名簿!C44:T44,129)&gt;=1,1,0)</f>
        <v>0</v>
      </c>
      <c r="AU44" s="47">
        <f>IF(AT44=1,0,(IF(0=((COUNTIF(※技術職員有資格者名簿!C44:T44,230) )),0,1)))</f>
        <v>0</v>
      </c>
      <c r="AV44" s="47">
        <f>IF(AT44+AU44=1,0,(IF(0=((COUNTIF(※技術職員有資格者名簿!C44:T44,146)+COUNTIF(※技術職員有資格者名簿!C44:T44,147)+COUNTIF(※技術職員有資格者名簿!C44:T44,148)+COUNTIF(※技術職員有資格者名簿!C44:T44,152)+COUNTIF(※技術職員有資格者名簿!C44:T44,153)+COUNTIF(※技術職員有資格者名簿!C44:T44,154)+COUNTIF(※技術職員有資格者名簿!C44:T44,265)+COUNTIF(※技術職員有資格者名簿!C44:T44,174)+COUNTIF(※技術職員有資格者名簿!C44:T44,274)+COUNTIF(※技術職員有資格者名簿!C44:T44,175)+COUNTIF(※技術職員有資格者名簿!C44:T44,275)+COUNTIF(※技術職員有資格者名簿!C44:T44,176)+COUNTIF(※技術職員有資格者名簿!C44:T44,276)+COUNTIF(※技術職員有資格者名簿!C44:T44,170)+COUNTIF(※技術職員有資格者名簿!C44:T44,270)+COUNTIF(※技術職員有資格者名簿!C44:T44,62)+COUNTIF(※技術職員有資格者名簿!C44:T44,63)+COUNTIF(※技術職員有資格者名簿!C44:T44,"64-9")+COUNTIF(※技術職員有資格者名簿!C44:T44,"001-9")+COUNTIF(※技術職員有資格者名簿!C44:T44,"002-9"))),0,1)))</f>
        <v>0</v>
      </c>
      <c r="AW44" s="47">
        <f>IF(COUNTIF(※技術職員有資格者名簿!C44:T44,120)+COUNTIF(※技術職員有資格者名簿!C44:T44,137)&gt;=1,1,0)</f>
        <v>0</v>
      </c>
      <c r="AX44" s="47">
        <f>IF(AW44=1,0,(IF(0=((COUNTIF(※技術職員有資格者名簿!C44:T44,222)+COUNTIF(※技術職員有資格者名簿!C44:T44,223)+COUNTIF(※技術職員有資格者名簿!C44:T44,238))),0,1)))</f>
        <v>0</v>
      </c>
      <c r="AY44" s="47">
        <f>IF(AW44+AX44=1,0,(IF(0=((COUNTIF(※技術職員有資格者名簿!C44:T44,177)+COUNTIF(※技術職員有資格者名簿!C44:T44,277)+COUNTIF(※技術職員有資格者名簿!C44:T44,178)++COUNTIF(※技術職員有資格者名簿!C44:T44,278)+COUNTIF(※技術職員有資格者名簿!C44:T44,179)+COUNTIF(※技術職員有資格者名簿!C44:T44,279)+COUNTIF(※技術職員有資格者名簿!C44:T44,"64-10")+COUNTIF(※技術職員有資格者名簿!C44:T44,"001-10")+COUNTIF(※技術職員有資格者名簿!C44:T44,"002-10"))),0,1)))</f>
        <v>0</v>
      </c>
      <c r="AZ44" s="47">
        <f>IF(COUNTIF(※技術職員有資格者名簿!C44:T44,113)+COUNTIF(※技術職員有資格者名簿!C44:T44,120)+COUNTIF(※技術職員有資格者名簿!C44:T44,137)&gt;=1,1,0)</f>
        <v>0</v>
      </c>
      <c r="BA44" s="47">
        <f>IF(AZ44=1,0,(IF(0=((COUNTIF(※技術職員有資格者名簿!C44:T44,214)+COUNTIF(※技術職員有資格者名簿!C44:T44,222))),0,1)))</f>
        <v>0</v>
      </c>
      <c r="BB44" s="47">
        <f>IF(AZ44+BA44=1,0,(IF(0=((COUNTIF(※技術職員有資格者名簿!C44:T44,142)+COUNTIF(※技術職員有資格者名簿!C44:T44,181)+COUNTIF(※技術職員有資格者名簿!C44:T44,281)++COUNTIF(※技術職員有資格者名簿!C44:T44,"64-11")+COUNTIF(※技術職員有資格者名簿!C44:T44,"001-11")+COUNTIF(※技術職員有資格者名簿!C44:T44,"002-11"))),0,1)))</f>
        <v>0</v>
      </c>
      <c r="BC44" s="47">
        <f>IF(COUNTIF(※技術職員有資格者名簿!C44:T44,120)&gt;=1,1,0)</f>
        <v>0</v>
      </c>
      <c r="BD44" s="47">
        <f>IF(BC44=1,0,(IF(0=((COUNTIF(※技術職員有資格者名簿!C44:T44,222))),0,1)))</f>
        <v>0</v>
      </c>
      <c r="BE44" s="47">
        <f>IF(BC44+BD44=1,0,(IF(0=((COUNTIF(※技術職員有資格者名簿!C44:T44,182)+COUNTIF(※技術職員有資格者名簿!C44:T44,282)++COUNTIF(※技術職員有資格者名簿!C44:T44,"64-12")+COUNTIF(※技術職員有資格者名簿!C44:T44,"001-12")+COUNTIF(※技術職員有資格者名簿!C44:T44,"002-12"))),0,1)))</f>
        <v>0</v>
      </c>
      <c r="BF44" s="47">
        <f>IF(COUNTIF(※技術職員有資格者名簿!C44:T44,111)+COUNTIF(※技術職員有資格者名簿!C44:T44,113)&gt;=1,1,0)</f>
        <v>0</v>
      </c>
      <c r="BG44" s="47">
        <f>IF(BF44=1,0,(IF(0=((COUNTIF(※技術職員有資格者名簿!C44:T44,212)+COUNTIF(※技術職員有資格者名簿!C44:T44,214))),0,1)))</f>
        <v>0</v>
      </c>
      <c r="BH44" s="47">
        <f>IF(BF44+BG44=1,0,(IF(0=((COUNTIF(※技術職員有資格者名簿!C44:T44,141)+COUNTIF(※技術職員有資格者名簿!C44:T44,142)++COUNTIF(※技術職員有資格者名簿!C44:T44,"64-13")+COUNTIF(※技術職員有資格者名簿!C44:T44,"001-13")+COUNTIF(※技術職員有資格者名簿!C44:T44,"002-13"))),0,1)))</f>
        <v>0</v>
      </c>
      <c r="BI44" s="47">
        <f>IF(COUNTIF(※技術職員有資格者名簿!C44:T44,113)&gt;=1,1,0)</f>
        <v>0</v>
      </c>
      <c r="BJ44" s="47">
        <f>IF(BI44=1,0,(IF(0=((COUNTIF(※技術職員有資格者名簿!C44:T44,214))),0,1)))</f>
        <v>0</v>
      </c>
      <c r="BK44" s="47">
        <f>IF(BI44+BJ44=1,0,(IF(0=((COUNTIF(※技術職員有資格者名簿!C44:T44,141)+COUNTIF(※技術職員有資格者名簿!C44:T44,142)+COUNTIF(※技術職員有資格者名簿!C44:T44,149)+COUNTIF(※技術職員有資格者名簿!C44:T44,"64-14")+COUNTIF(※技術職員有資格者名簿!C44:T44,"001-14")+COUNTIF(※技術職員有資格者名簿!C44:T44,"002-14"))),0,1)))</f>
        <v>0</v>
      </c>
      <c r="BL44" s="47">
        <f>IF(COUNTIF(※技術職員有資格者名簿!C44:T44,120)&gt;=1,1,0)</f>
        <v>0</v>
      </c>
      <c r="BM44" s="47">
        <f>IF(BL44=1,0,(IF(0=((COUNTIF(※技術職員有資格者名簿!C44:T44,223) )),0,1)))</f>
        <v>0</v>
      </c>
      <c r="BN44" s="47">
        <f>IF(BL44+BM44=1,0,(IF(0=((COUNTIF(※技術職員有資格者名簿!C44:T44,170)+COUNTIF(※技術職員有資格者名簿!C44:T44,270)+COUNTIF(※技術職員有資格者名簿!C44:T44,183)+COUNTIF(※技術職員有資格者名簿!C44:T44,283)+COUNTIF(※技術職員有資格者名簿!C44:T44,184)+COUNTIF(※技術職員有資格者名簿!C44:T44,284)+COUNTIF(※技術職員有資格者名簿!C44:T44,185)+COUNTIF(※技術職員有資格者名簿!C44:T44,285)+COUNTIF(※技術職員有資格者名簿!C44:T44,"64-15")+COUNTIF(※技術職員有資格者名簿!C44:T44,"001-15")+COUNTIF(※技術職員有資格者名簿!C44:T44,"002-15"))),0,1)))</f>
        <v>0</v>
      </c>
      <c r="BO44" s="47">
        <f>IF(COUNTIF(※技術職員有資格者名簿!C44:T44,120)&gt;=1,1,0)</f>
        <v>0</v>
      </c>
      <c r="BP44" s="47">
        <f>IF(BO44=1,0,(IF(0=((COUNTIF(※技術職員有資格者名簿!C44:T44,223) )),0,1)))</f>
        <v>0</v>
      </c>
      <c r="BQ44" s="47">
        <f>IF(BO44+BP44=1,0,(IF(0=((COUNTIF(※技術職員有資格者名簿!C44:T44,187)+COUNTIF(※技術職員有資格者名簿!C44:T44,287)++COUNTIF(※技術職員有資格者名簿!C44:T44,"64-16")+COUNTIF(※技術職員有資格者名簿!C44:T44,"001-16")+COUNTIF(※技術職員有資格者名簿!C44:T44,"002-16"))),0,1)))</f>
        <v>0</v>
      </c>
      <c r="BR44" s="47">
        <f>IF(COUNTIF(※技術職員有資格者名簿!C44:T44,113)+COUNTIF(※技術職員有資格者名簿!C44:T44,120)&gt;=1,1,0)</f>
        <v>0</v>
      </c>
      <c r="BS44" s="47">
        <f>IF(BR44=1,0,(IF(0=((COUNTIF(※技術職員有資格者名簿!C44:T44,215)+COUNTIF(※技術職員有資格者名簿!C44:T44,223))),0,1)))</f>
        <v>0</v>
      </c>
      <c r="BT44" s="47">
        <f>IF(BR44+BS44=1,0,(IF(0=((COUNTIF(※技術職員有資格者名簿!C44:T44,188)+COUNTIF(※技術職員有資格者名簿!C44:T44,288)+COUNTIF(※技術職員有資格者名簿!C44:T44,189)++COUNTIF(※技術職員有資格者名簿!C44:T44,289)+COUNTIF(※技術職員有資格者名簿!C44:T44,190)+COUNTIF(※技術職員有資格者名簿!C44:T44,290)+COUNTIF(※技術職員有資格者名簿!C44:T44,191)+COUNTIF(※技術職員有資格者名簿!C44:T44,291)+COUNTIF(※技術職員有資格者名簿!C44:T44,167)+COUNTIF(※技術職員有資格者名簿!C44:T44,"64-17")+COUNTIF(※技術職員有資格者名簿!C44:T44,"001-17")+COUNTIF(※技術職員有資格者名簿!C44:T44,"002-17"))),0,1)))</f>
        <v>0</v>
      </c>
      <c r="BU44" s="47">
        <f>IF(COUNTIF(※技術職員有資格者名簿!C44:T44,120)&gt;=1,1,0)</f>
        <v>0</v>
      </c>
      <c r="BV44" s="47">
        <f>IF(BU44=1,0,(IF(0=((COUNTIF(※技術職員有資格者名簿!C44:T44,223) )),0,1)))</f>
        <v>0</v>
      </c>
      <c r="BW44" s="47">
        <f>IF(BU44+BV44=1,0,(IF(0=((COUNTIF(※技術職員有資格者名簿!C44:T44,197)+COUNTIF(※技術職員有資格者名簿!C44:T44,297)++COUNTIF(※技術職員有資格者名簿!C44:T44,"64-18")+COUNTIF(※技術職員有資格者名簿!C44:T44,"001-18")+COUNTIF(※技術職員有資格者名簿!C44:T44,"002-18"))),0,1)))</f>
        <v>0</v>
      </c>
      <c r="BX44" s="47">
        <f>IF(COUNTIF(※技術職員有資格者名簿!C44:T44,120)+COUNTIF(※技術職員有資格者名簿!C44:T44,137)&gt;=1,1,0)</f>
        <v>0</v>
      </c>
      <c r="BY44" s="47">
        <f>IF(BX44=1,0,(IF(0=((COUNTIF(※技術職員有資格者名簿!C44:T44,223)+COUNTIF(※技術職員有資格者名簿!C44:T44,238) )),0,1)))</f>
        <v>0</v>
      </c>
      <c r="BZ44" s="47">
        <f>IF(BX44+BY44=1,0,(IF(0=((COUNTIF(※技術職員有資格者名簿!C44:T44,192)+COUNTIF(※技術職員有資格者名簿!C44:T44,292)+COUNTIF(※技術職員有資格者名簿!C44:T44,193)++COUNTIF(※技術職員有資格者名簿!C44:T44,293)+COUNTIF(※技術職員有資格者名簿!C44:T44,"64-19")+COUNTIF(※技術職員有資格者名簿!C44:T44,"001-19")+COUNTIF(※技術職員有資格者名簿!C44:T44,"002-19"))),0,1)))</f>
        <v>0</v>
      </c>
      <c r="CA44" s="47">
        <v>0</v>
      </c>
      <c r="CB44" s="47">
        <v>0</v>
      </c>
      <c r="CC44" s="47">
        <f>IF(CA44+CB44=1,0,(IF(0=((COUNTIF(※技術職員有資格者名簿!C44:T44,145)+COUNTIF(※技術職員有資格者名簿!C44:T44,146)+COUNTIF(※技術職員有資格者名簿!C44:T44,"001-20")+COUNTIF(※技術職員有資格者名簿!C44:T44,"002-20"))),0,1)))</f>
        <v>0</v>
      </c>
      <c r="CD44" s="47">
        <f>IF(COUNTIF(※技術職員有資格者名簿!C44:T44,120)&gt;=1,1,0)</f>
        <v>0</v>
      </c>
      <c r="CE44" s="47">
        <f>IF(CD44=1,0,(IF(0=((COUNTIF(※技術職員有資格者名簿!C44:T44,223) )),0,1)))</f>
        <v>0</v>
      </c>
      <c r="CF44" s="47">
        <f>IF(CD44+CE44=1,0,(IF(0=((COUNTIF(※技術職員有資格者名簿!C44:T44,194)+COUNTIF(※技術職員有資格者名簿!C44:T44,294)+COUNTIF(※技術職員有資格者名簿!C44:T44,"64-21")+COUNTIF(※技術職員有資格者名簿!C44:T44,"001-21")+COUNTIF(※技術職員有資格者名簿!C44:T44,"002-21"))),0,1)))</f>
        <v>0</v>
      </c>
      <c r="CG44" s="47">
        <f>IF(COUNTIF(※技術職員有資格者名簿!C44:T44,131)&gt;=1,1,0)</f>
        <v>0</v>
      </c>
      <c r="CH44" s="47">
        <f>IF(CG44=1,0,(IF(0=((COUNTIF(※技術職員有資格者名簿!C44:T44,232) )),0,1)))</f>
        <v>0</v>
      </c>
      <c r="CI44" s="47">
        <f>IF(CG44+CH44=1,0,(IF(0=((COUNTIF(※技術職員有資格者名簿!C44:T44,144)+COUNTIF(※技術職員有資格者名簿!C44:T44,259)+COUNTIF(※技術職員有資格者名簿!C44:T44,260)+COUNTIF(※技術職員有資格者名簿!C44:T44,261)+COUNTIF(※技術職員有資格者名簿!C44:T44,"64-22")+COUNTIF(※技術職員有資格者名簿!C44:T44,"001-22")+COUNTIF(※技術職員有資格者名簿!C44:T44,"002-22"))),0,1)))</f>
        <v>0</v>
      </c>
      <c r="CJ44" s="47">
        <f>IF(COUNTIF(※技術職員有資格者名簿!C44:T44,133)&gt;=1,1,0)</f>
        <v>0</v>
      </c>
      <c r="CK44" s="47">
        <f>IF(CJ44=1,0,(IF(0=((COUNTIF(※技術職員有資格者名簿!C44:T44,234))),0,1)))</f>
        <v>0</v>
      </c>
      <c r="CL44" s="47">
        <f>IF(CJ44+CK44=1,0,(IF(0=((COUNTIF(※技術職員有資格者名簿!C44:T44,141)+COUNTIF(※技術職員有資格者名簿!C44:T44,142)+COUNTIF(※技術職員有資格者名簿!C44:T44,150)+COUNTIF(※技術職員有資格者名簿!C44:T44,151)+COUNTIF(※技術職員有資格者名簿!C44:T44,196)+COUNTIF(※技術職員有資格者名簿!C44:T44,296)+COUNTIF(※技術職員有資格者名簿!C44:T44,"64-23")+COUNTIF(※技術職員有資格者名簿!C44:T44,"001-23")+COUNTIF(※技術職員有資格者名簿!C44:T44,"002-23"))),0,1)))</f>
        <v>0</v>
      </c>
      <c r="CM44" s="47">
        <v>0</v>
      </c>
      <c r="CN44" s="47">
        <v>0</v>
      </c>
      <c r="CO44" s="47">
        <f>IF(CM44+CN44=1,0,(IF(0=((COUNTIF(※技術職員有資格者名簿!C44:T44,148)+COUNTIF(※技術職員有資格者名簿!C44:T44,198)+COUNTIF(※技術職員有資格者名簿!C44:T44,298)+COUNTIF(※技術職員有資格者名簿!C44:T44,61)+COUNTIF(※技術職員有資格者名簿!C44:T44,"001-24")+COUNTIF(※技術職員有資格者名簿!C44:T44,"002-24"))),0,1)))</f>
        <v>0</v>
      </c>
      <c r="CP44" s="47">
        <f>IF(COUNTIF(※技術職員有資格者名簿!C44:T44,120)&gt;=1,1,0)</f>
        <v>0</v>
      </c>
      <c r="CQ44" s="47">
        <f>IF(CP44=1,0,(IF(0=((COUNTIF(※技術職員有資格者名簿!C44:T44,223) )),0,1)))</f>
        <v>0</v>
      </c>
      <c r="CR44" s="47">
        <f>IF(CP44+CQ44=1,0,(IF(0=((COUNTIF(※技術職員有資格者名簿!C44:T44,195)+COUNTIF(※技術職員有資格者名簿!C44:T44,295)+COUNTIF(※技術職員有資格者名簿!C44:T44,"64-25")+COUNTIF(※技術職員有資格者名簿!C44:T44,"001-25")+COUNTIF(※技術職員有資格者名簿!C44:T44,"002-25"))),0,1)))</f>
        <v>0</v>
      </c>
      <c r="CS44" s="47">
        <f>IF(COUNTIF(※技術職員有資格者名簿!C44:T44,113)&gt;=1,1,0)</f>
        <v>0</v>
      </c>
      <c r="CT44" s="47">
        <f>IF(CS44=1,0,(IF(0=((COUNTIF(※技術職員有資格者名簿!C44:T44,214) )),0,1)))</f>
        <v>0</v>
      </c>
      <c r="CU44" s="47">
        <f>IF(CS44+CT44=1,0,(IF(0=((COUNTIF(※技術職員有資格者名簿!C44:T44,147)+COUNTIF(※技術職員有資格者名簿!C44:T44,148)+COUNTIF(※技術職員有資格者名簿!C44:T44,153)+COUNTIF(※技術職員有資格者名簿!C44:T44,154)+COUNTIF(※技術職員有資格者名簿!C44:T44,"001-26")+COUNTIF(※技術職員有資格者名簿!C44:T44,"002-26"))),0,1)))</f>
        <v>0</v>
      </c>
      <c r="CV44" s="47">
        <v>0</v>
      </c>
      <c r="CW44" s="47">
        <v>0</v>
      </c>
      <c r="CX44" s="47">
        <f>IF(COUNTIF(※技術職員有資格者名簿!C44:T44,168)+COUNTIF(※技術職員有資格者名簿!C44:T44,169)+COUNTIF(※技術職員有資格者名簿!C44:T44,"64-27")+COUNTIF(※技術職員有資格者名簿!C44:T44,"001-27")+COUNTIF(※技術職員有資格者名簿!C44:T44,"002-27")&gt;=1,1,0)</f>
        <v>0</v>
      </c>
      <c r="CY44" s="47">
        <v>0</v>
      </c>
      <c r="CZ44" s="47">
        <v>0</v>
      </c>
      <c r="DA44" s="47">
        <f>IF(COUNTIF(※技術職員有資格者名簿!C44:T44,154)+COUNTIF(※技術職員有資格者名簿!C44:T44,"001-28")+COUNTIF(※技術職員有資格者名簿!C44:T44,"002-28")&gt;=1,1,0)</f>
        <v>0</v>
      </c>
      <c r="DB44" s="47">
        <f>IF(COUNTIF(※技術職員有資格者名簿!C44:T44,113)+COUNTIF(※技術職員有資格者名簿!C44:T44,120)&gt;=1,1,0)</f>
        <v>0</v>
      </c>
      <c r="DC44" s="47">
        <f>IF(DB44=1,0,(IF(0=((COUNTIF(※技術職員有資格者名簿!C44:T44,214)+COUNTIF(※技術職員有資格者名簿!C44:T44,221)+COUNTIF(※技術職員有資格者名簿!C44:T44,222))),0,1)))</f>
        <v>0</v>
      </c>
      <c r="DD44" s="47">
        <f>IF(DB44+DC44=1,0,(IF(0=((COUNTIF(※技術職員有資格者名簿!C44:T44,141)+COUNTIF(※技術職員有資格者名簿!C44:T44,142)+COUNTIF(※技術職員有資格者名簿!C44:T44,157)++COUNTIF(※技術職員有資格者名簿!C44:T44,257)+COUNTIF(※技術職員有資格者名簿!C44:T44,60)+COUNTIF(※技術職員有資格者名簿!C44:T44,"001-29")+COUNTIF(※技術職員有資格者名簿!C44:T44,"002-29"))),0,1)))</f>
        <v>0</v>
      </c>
    </row>
    <row r="45" spans="1:108" ht="48" customHeight="1">
      <c r="A45" s="125">
        <v>35</v>
      </c>
      <c r="B45" s="174"/>
      <c r="C45" s="158"/>
      <c r="D45" s="159" t="str">
        <f>IFERROR(VLOOKUP($C45,建設工事資格区分コード表!$A:$F,4,FALSE)&amp;"","")</f>
        <v/>
      </c>
      <c r="E45" s="160" t="str">
        <f>IFERROR(VLOOKUP($C45,建設工事資格区分コード表!$A:$F,6,FALSE),"")</f>
        <v/>
      </c>
      <c r="F45" s="158"/>
      <c r="G45" s="159" t="str">
        <f>IFERROR(VLOOKUP($F45,建設工事資格区分コード表!$A:$F,4,FALSE)&amp;"","")</f>
        <v/>
      </c>
      <c r="H45" s="160" t="str">
        <f>IFERROR(VLOOKUP($F45,建設工事資格区分コード表!$A:$F,6,FALSE),"")</f>
        <v/>
      </c>
      <c r="I45" s="158"/>
      <c r="J45" s="159" t="str">
        <f>IFERROR(VLOOKUP($I45,建設工事資格区分コード表!$A:$F,4,FALSE)&amp;"","")</f>
        <v/>
      </c>
      <c r="K45" s="160" t="str">
        <f>IFERROR(VLOOKUP($I45,建設工事資格区分コード表!$A:$F,6,FALSE),"")</f>
        <v/>
      </c>
      <c r="L45" s="158"/>
      <c r="M45" s="159" t="str">
        <f>IFERROR(VLOOKUP($L45,建設工事資格区分コード表!$A:$F,4,FALSE)&amp;"","")</f>
        <v/>
      </c>
      <c r="N45" s="160" t="str">
        <f>IFERROR(VLOOKUP($L45,建設工事資格区分コード表!$A:$F,6,FALSE),"")</f>
        <v/>
      </c>
      <c r="O45" s="158"/>
      <c r="P45" s="159" t="str">
        <f>IFERROR(VLOOKUP($O45,建設工事資格区分コード表!$A:$F,4,FALSE)&amp;"","")</f>
        <v/>
      </c>
      <c r="Q45" s="160" t="str">
        <f>IFERROR(VLOOKUP($O45,建設工事資格区分コード表!$A:$F,6,FALSE),"")</f>
        <v/>
      </c>
      <c r="R45" s="158"/>
      <c r="S45" s="159" t="str">
        <f>IFERROR(VLOOKUP($R45,建設工事資格区分コード表!$A:$F,4,FALSE)&amp;"","")</f>
        <v/>
      </c>
      <c r="T45" s="161" t="str">
        <f>IFERROR(VLOOKUP($R45,建設工事資格区分コード表!$A:$F,6,FALSE),"")</f>
        <v/>
      </c>
      <c r="V45" s="47">
        <f>IF(COUNTIF(※技術職員有資格者名簿!C45:T45,111)+COUNTIF(※技術職員有資格者名簿!C45:T45,113)&gt;=1,1,0)</f>
        <v>0</v>
      </c>
      <c r="W45" s="47">
        <f>IF(V45=1,0,(IF(0=((COUNTIF(※技術職員有資格者名簿!$C45:$T45,212)+COUNTIF(※技術職員有資格者名簿!$C45:$T45,214))),0,1)))</f>
        <v>0</v>
      </c>
      <c r="X45" s="73">
        <f>IF(V45+W45=1,0,(IF(0=((COUNTIF(※技術職員有資格者名簿!C45:T45,141)+COUNTIF(※技術職員有資格者名簿!C45:T45,142)+COUNTIF(※技術職員有資格者名簿!C45:T45,143)++COUNTIF(※技術職員有資格者名簿!C45:T45,149)+COUNTIF(※技術職員有資格者名簿!C45:T45,151)+COUNTIF(※技術職員有資格者名簿!C45:T45,"001-1")+COUNTIF(※技術職員有資格者名簿!C45:T45,"002-1"))),0,1)))</f>
        <v>0</v>
      </c>
      <c r="Y45" s="47">
        <f>IF(COUNTIF(※技術職員有資格者名簿!C45:T45,120)+COUNTIF(※技術職員有資格者名簿!C45:T45,137)&gt;=1,1,0)</f>
        <v>0</v>
      </c>
      <c r="Z45" s="47">
        <f>IF(Y45=1,0,(IF(0=((COUNTIF(※技術職員有資格者名簿!$C45:$T45,221)+COUNTIF(※技術職員有資格者名簿!$C45:$T45,238))),0,1)))</f>
        <v>0</v>
      </c>
      <c r="AA45" s="73">
        <f>IF(Y45+Z45=1,0,(IF(0=((COUNTIF(※技術職員有資格者名簿!F45:W45,"001-2")+COUNTIF(※技術職員有資格者名簿!F45:W45,"002-2"))),0,1)))</f>
        <v>0</v>
      </c>
      <c r="AB45" s="47">
        <f>IF(COUNTIF(※技術職員有資格者名簿!C45:T45,120)+COUNTIF(※技術職員有資格者名簿!C45:T45,137)&gt;=1,1,0)</f>
        <v>0</v>
      </c>
      <c r="AC45" s="47">
        <f>IF(AB45=1,0,(IF(0=((COUNTIF(※技術職員有資格者名簿!C45:T45,222)+COUNTIF(※技術職員有資格者名簿!C45:T45,223)+COUNTIF(※技術職員有資格者名簿!C45:T45,238)+COUNTIF(※技術職員有資格者名簿!C45:T45,239) )),0,1)))</f>
        <v>0</v>
      </c>
      <c r="AD45" s="73">
        <f>IF(AB45+AC45=1,0,(IF(0=(COUNTIF(※技術職員有資格者名簿!C45:T45,171)+COUNTIF(※技術職員有資格者名簿!C45:T45,271)+COUNTIF(※技術職員有資格者名簿!C45:T45,164)++COUNTIF(※技術職員有資格者名簿!C45:T45,264)+COUNTIF(※技術職員有資格者名簿!C45:T45,"64-3" )+COUNTIF(※技術職員有資格者名簿!C45:T45,"001-3")+COUNTIF(※技術職員有資格者名簿!C45:T45,"002-3")),0,1)))</f>
        <v>0</v>
      </c>
      <c r="AE45" s="47">
        <f>IF(COUNTIF(※技術職員有資格者名簿!C45:T45,120)&gt;=1,1,0)</f>
        <v>0</v>
      </c>
      <c r="AF45" s="47">
        <f>IF(AE45=1,0,(IF(0=((COUNTIF(※技術職員有資格者名簿!C45:T45,223) )),0,1)))</f>
        <v>0</v>
      </c>
      <c r="AG45" s="73">
        <f>IF(AE45+AF45=1,0,(IF(0=((COUNTIF(※技術職員有資格者名簿!C45:T45,172)+COUNTIF(※技術職員有資格者名簿!C45:T45,272)+COUNTIF(※技術職員有資格者名簿!C45:T45,"64-4")+COUNTIF(※技術職員有資格者名簿!C45:T45,"001-4")+COUNTIF(※技術職員有資格者名簿!C45:T45,"002-4"))),0,1)))</f>
        <v>0</v>
      </c>
      <c r="AH45" s="47">
        <f>IF(COUNTIF(※技術職員有資格者名簿!C45:T45,111)+COUNTIF(※技術職員有資格者名簿!C45:T45,113)+COUNTIF(※技術職員有資格者名簿!C45:T45,120)&gt;=1,1,0)</f>
        <v>0</v>
      </c>
      <c r="AI45" s="47">
        <f>IF(AH45=1,0,(IF(0=((COUNTIF(※技術職員有資格者名簿!C45:T45,212)+COUNTIF(※技術職員有資格者名簿!C45:T45,214)+COUNTIF(※技術職員有資格者名簿!C45:T45,216)+COUNTIF(※技術職員有資格者名簿!C45:T45,222))),0,1)))</f>
        <v>0</v>
      </c>
      <c r="AJ45" s="47">
        <f>IF(AH45+AI45=1,0,(IF(0=((COUNTIF(※技術職員有資格者名簿!C45:T45,141)+COUNTIF(※技術職員有資格者名簿!C45:T45,142)+COUNTIF(※技術職員有資格者名簿!C45:T45,143)+COUNTIF(※技術職員有資格者名簿!C45:T45,149)+COUNTIF(※技術職員有資格者名簿!C45:T45,151)+COUNTIF(※技術職員有資格者名簿!C45:T45,164)+COUNTIF(※技術職員有資格者名簿!C45:T45,264)+COUNTIF(※技術職員有資格者名簿!C45:T45,157)+COUNTIF(※技術職員有資格者名簿!C45:T45,257)+COUNTIF(※技術職員有資格者名簿!C45:T45,173)+COUNTIF(※技術職員有資格者名簿!C45:T45,273)+COUNTIF(※技術職員有資格者名簿!C45:T45,166)+COUNTIF(※技術職員有資格者名簿!C45:T45,266)+COUNTIF(※技術職員有資格者名簿!C45:T45,61)+COUNTIF(※技術職員有資格者名簿!C45:T45,40)+COUNTIF(※技術職員有資格者名簿!C45:T45,"64-5")+COUNTIF(※技術職員有資格者名簿!C45:T45,"001-5")+COUNTIF(※技術職員有資格者名簿!C45:T45,"002-5") )),0,1)))</f>
        <v>0</v>
      </c>
      <c r="AK45" s="47">
        <f>IF(COUNTIF(※技術職員有資格者名簿!C45:T45,113)+COUNTIF(※技術職員有資格者名簿!C45:T45,120)&gt;=1,1,0)</f>
        <v>0</v>
      </c>
      <c r="AL45" s="47">
        <f>IF(AK45=1,0,(IF(0=((COUNTIF(※技術職員有資格者名簿!C45:T45,214)+COUNTIF(※技術職員有資格者名簿!C45:T45,223))),0,1)))</f>
        <v>0</v>
      </c>
      <c r="AM45" s="47">
        <f>IF(AK45+AL45=1,0,(IF(0=((COUNTIF(※技術職員有資格者名簿!C45:T45,179)+COUNTIF(※技術職員有資格者名簿!C45:T45,279)+COUNTIF(※技術職員有資格者名簿!C45:T45,180)++COUNTIF(※技術職員有資格者名簿!C45:T45,280)+COUNTIF(※技術職員有資格者名簿!C45:T45,"64-6")+COUNTIF(※技術職員有資格者名簿!C45:T45,"001-6")+COUNTIF(※技術職員有資格者名簿!C45:T45,"002-6"))),0,1)))</f>
        <v>0</v>
      </c>
      <c r="AN45" s="47">
        <f>IF(COUNTIF(※技術職員有資格者名簿!C45:T45,120)+COUNTIF(※技術職員有資格者名簿!C45:T45,137)&gt;=1,1,0)</f>
        <v>0</v>
      </c>
      <c r="AO45" s="47">
        <f>IF(AN45=1,0,(IF(0=((COUNTIF(※技術職員有資格者名簿!C45:T45,223)+COUNTIF(※技術職員有資格者名簿!C45:T45,238) )),0,1)))</f>
        <v>0</v>
      </c>
      <c r="AP45" s="47">
        <f>IF(AN45+AO45=1,0,(IF(0=((COUNTIF(※技術職員有資格者名簿!C45:T45,170)+COUNTIF(※技術職員有資格者名簿!C45:T45,270)+COUNTIF(※技術職員有資格者名簿!C45:T45,184)++COUNTIF(※技術職員有資格者名簿!C45:T45,284)+COUNTIF(※技術職員有資格者名簿!C45:T45,186)+COUNTIF(※技術職員有資格者名簿!C45:T45,286)+COUNTIF(※技術職員有資格者名簿!C45:T45,"64-7")+COUNTIF(※技術職員有資格者名簿!C45:T45,"001-7")+COUNTIF(※技術職員有資格者名簿!C45:T45,"002-7"))),0,1)))</f>
        <v>0</v>
      </c>
      <c r="AQ45" s="47">
        <f>IF(COUNTIF(※技術職員有資格者名簿!C45:T45,127)&gt;=1,1,0)</f>
        <v>0</v>
      </c>
      <c r="AR45" s="47">
        <f>IF(AQ45=1,0,(IF(0=((COUNTIF(※技術職員有資格者名簿!C45:T45,228)+COUNTIF(※技術職員有資格者名簿!C45:T45,155) )),0,1)))</f>
        <v>0</v>
      </c>
      <c r="AS45" s="47">
        <f>IF(AQ45+AR45=1,0,(IF(0=((COUNTIF(※技術職員有資格者名簿!C45:T45,141)+COUNTIF(※技術職員有資格者名簿!C45:T45,142)+COUNTIF(※技術職員有資格者名簿!C45:T45,144)++COUNTIF(※技術職員有資格者名簿!C45:T45,256)+COUNTIF(※技術職員有資格者名簿!C45:T45,258)+COUNTIF(※技術職員有資格者名簿!C45:T45,62)+COUNTIF(※技術職員有資格者名簿!C45:T45,63)+COUNTIF(※技術職員有資格者名簿!C45:T45,"64-8")+COUNTIF(※技術職員有資格者名簿!C45:T45,"001-8")+COUNTIF(※技術職員有資格者名簿!C45:T45,"002-8"))),0,1)))</f>
        <v>0</v>
      </c>
      <c r="AT45" s="47">
        <f>IF(COUNTIF(※技術職員有資格者名簿!C45:T45,129)&gt;=1,1,0)</f>
        <v>0</v>
      </c>
      <c r="AU45" s="47">
        <f>IF(AT45=1,0,(IF(0=((COUNTIF(※技術職員有資格者名簿!C45:T45,230) )),0,1)))</f>
        <v>0</v>
      </c>
      <c r="AV45" s="47">
        <f>IF(AT45+AU45=1,0,(IF(0=((COUNTIF(※技術職員有資格者名簿!C45:T45,146)+COUNTIF(※技術職員有資格者名簿!C45:T45,147)+COUNTIF(※技術職員有資格者名簿!C45:T45,148)+COUNTIF(※技術職員有資格者名簿!C45:T45,152)+COUNTIF(※技術職員有資格者名簿!C45:T45,153)+COUNTIF(※技術職員有資格者名簿!C45:T45,154)+COUNTIF(※技術職員有資格者名簿!C45:T45,265)+COUNTIF(※技術職員有資格者名簿!C45:T45,174)+COUNTIF(※技術職員有資格者名簿!C45:T45,274)+COUNTIF(※技術職員有資格者名簿!C45:T45,175)+COUNTIF(※技術職員有資格者名簿!C45:T45,275)+COUNTIF(※技術職員有資格者名簿!C45:T45,176)+COUNTIF(※技術職員有資格者名簿!C45:T45,276)+COUNTIF(※技術職員有資格者名簿!C45:T45,170)+COUNTIF(※技術職員有資格者名簿!C45:T45,270)+COUNTIF(※技術職員有資格者名簿!C45:T45,62)+COUNTIF(※技術職員有資格者名簿!C45:T45,63)+COUNTIF(※技術職員有資格者名簿!C45:T45,"64-9")+COUNTIF(※技術職員有資格者名簿!C45:T45,"001-9")+COUNTIF(※技術職員有資格者名簿!C45:T45,"002-9"))),0,1)))</f>
        <v>0</v>
      </c>
      <c r="AW45" s="47">
        <f>IF(COUNTIF(※技術職員有資格者名簿!C45:T45,120)+COUNTIF(※技術職員有資格者名簿!C45:T45,137)&gt;=1,1,0)</f>
        <v>0</v>
      </c>
      <c r="AX45" s="47">
        <f>IF(AW45=1,0,(IF(0=((COUNTIF(※技術職員有資格者名簿!C45:T45,222)+COUNTIF(※技術職員有資格者名簿!C45:T45,223)+COUNTIF(※技術職員有資格者名簿!C45:T45,238))),0,1)))</f>
        <v>0</v>
      </c>
      <c r="AY45" s="47">
        <f>IF(AW45+AX45=1,0,(IF(0=((COUNTIF(※技術職員有資格者名簿!C45:T45,177)+COUNTIF(※技術職員有資格者名簿!C45:T45,277)+COUNTIF(※技術職員有資格者名簿!C45:T45,178)++COUNTIF(※技術職員有資格者名簿!C45:T45,278)+COUNTIF(※技術職員有資格者名簿!C45:T45,179)+COUNTIF(※技術職員有資格者名簿!C45:T45,279)+COUNTIF(※技術職員有資格者名簿!C45:T45,"64-10")+COUNTIF(※技術職員有資格者名簿!C45:T45,"001-10")+COUNTIF(※技術職員有資格者名簿!C45:T45,"002-10"))),0,1)))</f>
        <v>0</v>
      </c>
      <c r="AZ45" s="47">
        <f>IF(COUNTIF(※技術職員有資格者名簿!C45:T45,113)+COUNTIF(※技術職員有資格者名簿!C45:T45,120)+COUNTIF(※技術職員有資格者名簿!C45:T45,137)&gt;=1,1,0)</f>
        <v>0</v>
      </c>
      <c r="BA45" s="47">
        <f>IF(AZ45=1,0,(IF(0=((COUNTIF(※技術職員有資格者名簿!C45:T45,214)+COUNTIF(※技術職員有資格者名簿!C45:T45,222))),0,1)))</f>
        <v>0</v>
      </c>
      <c r="BB45" s="47">
        <f>IF(AZ45+BA45=1,0,(IF(0=((COUNTIF(※技術職員有資格者名簿!C45:T45,142)+COUNTIF(※技術職員有資格者名簿!C45:T45,181)+COUNTIF(※技術職員有資格者名簿!C45:T45,281)++COUNTIF(※技術職員有資格者名簿!C45:T45,"64-11")+COUNTIF(※技術職員有資格者名簿!C45:T45,"001-11")+COUNTIF(※技術職員有資格者名簿!C45:T45,"002-11"))),0,1)))</f>
        <v>0</v>
      </c>
      <c r="BC45" s="47">
        <f>IF(COUNTIF(※技術職員有資格者名簿!C45:T45,120)&gt;=1,1,0)</f>
        <v>0</v>
      </c>
      <c r="BD45" s="47">
        <f>IF(BC45=1,0,(IF(0=((COUNTIF(※技術職員有資格者名簿!C45:T45,222))),0,1)))</f>
        <v>0</v>
      </c>
      <c r="BE45" s="47">
        <f>IF(BC45+BD45=1,0,(IF(0=((COUNTIF(※技術職員有資格者名簿!C45:T45,182)+COUNTIF(※技術職員有資格者名簿!C45:T45,282)++COUNTIF(※技術職員有資格者名簿!C45:T45,"64-12")+COUNTIF(※技術職員有資格者名簿!C45:T45,"001-12")+COUNTIF(※技術職員有資格者名簿!C45:T45,"002-12"))),0,1)))</f>
        <v>0</v>
      </c>
      <c r="BF45" s="47">
        <f>IF(COUNTIF(※技術職員有資格者名簿!C45:T45,111)+COUNTIF(※技術職員有資格者名簿!C45:T45,113)&gt;=1,1,0)</f>
        <v>0</v>
      </c>
      <c r="BG45" s="47">
        <f>IF(BF45=1,0,(IF(0=((COUNTIF(※技術職員有資格者名簿!C45:T45,212)+COUNTIF(※技術職員有資格者名簿!C45:T45,214))),0,1)))</f>
        <v>0</v>
      </c>
      <c r="BH45" s="47">
        <f>IF(BF45+BG45=1,0,(IF(0=((COUNTIF(※技術職員有資格者名簿!C45:T45,141)+COUNTIF(※技術職員有資格者名簿!C45:T45,142)++COUNTIF(※技術職員有資格者名簿!C45:T45,"64-13")+COUNTIF(※技術職員有資格者名簿!C45:T45,"001-13")+COUNTIF(※技術職員有資格者名簿!C45:T45,"002-13"))),0,1)))</f>
        <v>0</v>
      </c>
      <c r="BI45" s="47">
        <f>IF(COUNTIF(※技術職員有資格者名簿!C45:T45,113)&gt;=1,1,0)</f>
        <v>0</v>
      </c>
      <c r="BJ45" s="47">
        <f>IF(BI45=1,0,(IF(0=((COUNTIF(※技術職員有資格者名簿!C45:T45,214))),0,1)))</f>
        <v>0</v>
      </c>
      <c r="BK45" s="47">
        <f>IF(BI45+BJ45=1,0,(IF(0=((COUNTIF(※技術職員有資格者名簿!C45:T45,141)+COUNTIF(※技術職員有資格者名簿!C45:T45,142)+COUNTIF(※技術職員有資格者名簿!C45:T45,149)+COUNTIF(※技術職員有資格者名簿!C45:T45,"64-14")+COUNTIF(※技術職員有資格者名簿!C45:T45,"001-14")+COUNTIF(※技術職員有資格者名簿!C45:T45,"002-14"))),0,1)))</f>
        <v>0</v>
      </c>
      <c r="BL45" s="47">
        <f>IF(COUNTIF(※技術職員有資格者名簿!C45:T45,120)&gt;=1,1,0)</f>
        <v>0</v>
      </c>
      <c r="BM45" s="47">
        <f>IF(BL45=1,0,(IF(0=((COUNTIF(※技術職員有資格者名簿!C45:T45,223) )),0,1)))</f>
        <v>0</v>
      </c>
      <c r="BN45" s="47">
        <f>IF(BL45+BM45=1,0,(IF(0=((COUNTIF(※技術職員有資格者名簿!C45:T45,170)+COUNTIF(※技術職員有資格者名簿!C45:T45,270)+COUNTIF(※技術職員有資格者名簿!C45:T45,183)+COUNTIF(※技術職員有資格者名簿!C45:T45,283)+COUNTIF(※技術職員有資格者名簿!C45:T45,184)+COUNTIF(※技術職員有資格者名簿!C45:T45,284)+COUNTIF(※技術職員有資格者名簿!C45:T45,185)+COUNTIF(※技術職員有資格者名簿!C45:T45,285)+COUNTIF(※技術職員有資格者名簿!C45:T45,"64-15")+COUNTIF(※技術職員有資格者名簿!C45:T45,"001-15")+COUNTIF(※技術職員有資格者名簿!C45:T45,"002-15"))),0,1)))</f>
        <v>0</v>
      </c>
      <c r="BO45" s="47">
        <f>IF(COUNTIF(※技術職員有資格者名簿!C45:T45,120)&gt;=1,1,0)</f>
        <v>0</v>
      </c>
      <c r="BP45" s="47">
        <f>IF(BO45=1,0,(IF(0=((COUNTIF(※技術職員有資格者名簿!C45:T45,223) )),0,1)))</f>
        <v>0</v>
      </c>
      <c r="BQ45" s="47">
        <f>IF(BO45+BP45=1,0,(IF(0=((COUNTIF(※技術職員有資格者名簿!C45:T45,187)+COUNTIF(※技術職員有資格者名簿!C45:T45,287)++COUNTIF(※技術職員有資格者名簿!C45:T45,"64-16")+COUNTIF(※技術職員有資格者名簿!C45:T45,"001-16")+COUNTIF(※技術職員有資格者名簿!C45:T45,"002-16"))),0,1)))</f>
        <v>0</v>
      </c>
      <c r="BR45" s="47">
        <f>IF(COUNTIF(※技術職員有資格者名簿!C45:T45,113)+COUNTIF(※技術職員有資格者名簿!C45:T45,120)&gt;=1,1,0)</f>
        <v>0</v>
      </c>
      <c r="BS45" s="47">
        <f>IF(BR45=1,0,(IF(0=((COUNTIF(※技術職員有資格者名簿!C45:T45,215)+COUNTIF(※技術職員有資格者名簿!C45:T45,223))),0,1)))</f>
        <v>0</v>
      </c>
      <c r="BT45" s="47">
        <f>IF(BR45+BS45=1,0,(IF(0=((COUNTIF(※技術職員有資格者名簿!C45:T45,188)+COUNTIF(※技術職員有資格者名簿!C45:T45,288)+COUNTIF(※技術職員有資格者名簿!C45:T45,189)++COUNTIF(※技術職員有資格者名簿!C45:T45,289)+COUNTIF(※技術職員有資格者名簿!C45:T45,190)+COUNTIF(※技術職員有資格者名簿!C45:T45,290)+COUNTIF(※技術職員有資格者名簿!C45:T45,191)+COUNTIF(※技術職員有資格者名簿!C45:T45,291)+COUNTIF(※技術職員有資格者名簿!C45:T45,167)+COUNTIF(※技術職員有資格者名簿!C45:T45,"64-17")+COUNTIF(※技術職員有資格者名簿!C45:T45,"001-17")+COUNTIF(※技術職員有資格者名簿!C45:T45,"002-17"))),0,1)))</f>
        <v>0</v>
      </c>
      <c r="BU45" s="47">
        <f>IF(COUNTIF(※技術職員有資格者名簿!C45:T45,120)&gt;=1,1,0)</f>
        <v>0</v>
      </c>
      <c r="BV45" s="47">
        <f>IF(BU45=1,0,(IF(0=((COUNTIF(※技術職員有資格者名簿!C45:T45,223) )),0,1)))</f>
        <v>0</v>
      </c>
      <c r="BW45" s="47">
        <f>IF(BU45+BV45=1,0,(IF(0=((COUNTIF(※技術職員有資格者名簿!C45:T45,197)+COUNTIF(※技術職員有資格者名簿!C45:T45,297)++COUNTIF(※技術職員有資格者名簿!C45:T45,"64-18")+COUNTIF(※技術職員有資格者名簿!C45:T45,"001-18")+COUNTIF(※技術職員有資格者名簿!C45:T45,"002-18"))),0,1)))</f>
        <v>0</v>
      </c>
      <c r="BX45" s="47">
        <f>IF(COUNTIF(※技術職員有資格者名簿!C45:T45,120)+COUNTIF(※技術職員有資格者名簿!C45:T45,137)&gt;=1,1,0)</f>
        <v>0</v>
      </c>
      <c r="BY45" s="47">
        <f>IF(BX45=1,0,(IF(0=((COUNTIF(※技術職員有資格者名簿!C45:T45,223)+COUNTIF(※技術職員有資格者名簿!C45:T45,238) )),0,1)))</f>
        <v>0</v>
      </c>
      <c r="BZ45" s="47">
        <f>IF(BX45+BY45=1,0,(IF(0=((COUNTIF(※技術職員有資格者名簿!C45:T45,192)+COUNTIF(※技術職員有資格者名簿!C45:T45,292)+COUNTIF(※技術職員有資格者名簿!C45:T45,193)++COUNTIF(※技術職員有資格者名簿!C45:T45,293)+COUNTIF(※技術職員有資格者名簿!C45:T45,"64-19")+COUNTIF(※技術職員有資格者名簿!C45:T45,"001-19")+COUNTIF(※技術職員有資格者名簿!C45:T45,"002-19"))),0,1)))</f>
        <v>0</v>
      </c>
      <c r="CA45" s="47">
        <v>0</v>
      </c>
      <c r="CB45" s="47">
        <v>0</v>
      </c>
      <c r="CC45" s="47">
        <f>IF(CA45+CB45=1,0,(IF(0=((COUNTIF(※技術職員有資格者名簿!C45:T45,145)+COUNTIF(※技術職員有資格者名簿!C45:T45,146)+COUNTIF(※技術職員有資格者名簿!C45:T45,"001-20")+COUNTIF(※技術職員有資格者名簿!C45:T45,"002-20"))),0,1)))</f>
        <v>0</v>
      </c>
      <c r="CD45" s="47">
        <f>IF(COUNTIF(※技術職員有資格者名簿!C45:T45,120)&gt;=1,1,0)</f>
        <v>0</v>
      </c>
      <c r="CE45" s="47">
        <f>IF(CD45=1,0,(IF(0=((COUNTIF(※技術職員有資格者名簿!C45:T45,223) )),0,1)))</f>
        <v>0</v>
      </c>
      <c r="CF45" s="47">
        <f>IF(CD45+CE45=1,0,(IF(0=((COUNTIF(※技術職員有資格者名簿!C45:T45,194)+COUNTIF(※技術職員有資格者名簿!C45:T45,294)+COUNTIF(※技術職員有資格者名簿!C45:T45,"64-21")+COUNTIF(※技術職員有資格者名簿!C45:T45,"001-21")+COUNTIF(※技術職員有資格者名簿!C45:T45,"002-21"))),0,1)))</f>
        <v>0</v>
      </c>
      <c r="CG45" s="47">
        <f>IF(COUNTIF(※技術職員有資格者名簿!C45:T45,131)&gt;=1,1,0)</f>
        <v>0</v>
      </c>
      <c r="CH45" s="47">
        <f>IF(CG45=1,0,(IF(0=((COUNTIF(※技術職員有資格者名簿!C45:T45,232) )),0,1)))</f>
        <v>0</v>
      </c>
      <c r="CI45" s="47">
        <f>IF(CG45+CH45=1,0,(IF(0=((COUNTIF(※技術職員有資格者名簿!C45:T45,144)+COUNTIF(※技術職員有資格者名簿!C45:T45,259)+COUNTIF(※技術職員有資格者名簿!C45:T45,260)+COUNTIF(※技術職員有資格者名簿!C45:T45,261)+COUNTIF(※技術職員有資格者名簿!C45:T45,"64-22")+COUNTIF(※技術職員有資格者名簿!C45:T45,"001-22")+COUNTIF(※技術職員有資格者名簿!C45:T45,"002-22"))),0,1)))</f>
        <v>0</v>
      </c>
      <c r="CJ45" s="47">
        <f>IF(COUNTIF(※技術職員有資格者名簿!C45:T45,133)&gt;=1,1,0)</f>
        <v>0</v>
      </c>
      <c r="CK45" s="47">
        <f>IF(CJ45=1,0,(IF(0=((COUNTIF(※技術職員有資格者名簿!C45:T45,234))),0,1)))</f>
        <v>0</v>
      </c>
      <c r="CL45" s="47">
        <f>IF(CJ45+CK45=1,0,(IF(0=((COUNTIF(※技術職員有資格者名簿!C45:T45,141)+COUNTIF(※技術職員有資格者名簿!C45:T45,142)+COUNTIF(※技術職員有資格者名簿!C45:T45,150)+COUNTIF(※技術職員有資格者名簿!C45:T45,151)+COUNTIF(※技術職員有資格者名簿!C45:T45,196)+COUNTIF(※技術職員有資格者名簿!C45:T45,296)+COUNTIF(※技術職員有資格者名簿!C45:T45,"64-23")+COUNTIF(※技術職員有資格者名簿!C45:T45,"001-23")+COUNTIF(※技術職員有資格者名簿!C45:T45,"002-23"))),0,1)))</f>
        <v>0</v>
      </c>
      <c r="CM45" s="47">
        <v>0</v>
      </c>
      <c r="CN45" s="47">
        <v>0</v>
      </c>
      <c r="CO45" s="47">
        <f>IF(CM45+CN45=1,0,(IF(0=((COUNTIF(※技術職員有資格者名簿!C45:T45,148)+COUNTIF(※技術職員有資格者名簿!C45:T45,198)+COUNTIF(※技術職員有資格者名簿!C45:T45,298)+COUNTIF(※技術職員有資格者名簿!C45:T45,61)+COUNTIF(※技術職員有資格者名簿!C45:T45,"001-24")+COUNTIF(※技術職員有資格者名簿!C45:T45,"002-24"))),0,1)))</f>
        <v>0</v>
      </c>
      <c r="CP45" s="47">
        <f>IF(COUNTIF(※技術職員有資格者名簿!C45:T45,120)&gt;=1,1,0)</f>
        <v>0</v>
      </c>
      <c r="CQ45" s="47">
        <f>IF(CP45=1,0,(IF(0=((COUNTIF(※技術職員有資格者名簿!C45:T45,223) )),0,1)))</f>
        <v>0</v>
      </c>
      <c r="CR45" s="47">
        <f>IF(CP45+CQ45=1,0,(IF(0=((COUNTIF(※技術職員有資格者名簿!C45:T45,195)+COUNTIF(※技術職員有資格者名簿!C45:T45,295)+COUNTIF(※技術職員有資格者名簿!C45:T45,"64-25")+COUNTIF(※技術職員有資格者名簿!C45:T45,"001-25")+COUNTIF(※技術職員有資格者名簿!C45:T45,"002-25"))),0,1)))</f>
        <v>0</v>
      </c>
      <c r="CS45" s="47">
        <f>IF(COUNTIF(※技術職員有資格者名簿!C45:T45,113)&gt;=1,1,0)</f>
        <v>0</v>
      </c>
      <c r="CT45" s="47">
        <f>IF(CS45=1,0,(IF(0=((COUNTIF(※技術職員有資格者名簿!C45:T45,214) )),0,1)))</f>
        <v>0</v>
      </c>
      <c r="CU45" s="47">
        <f>IF(CS45+CT45=1,0,(IF(0=((COUNTIF(※技術職員有資格者名簿!C45:T45,147)+COUNTIF(※技術職員有資格者名簿!C45:T45,148)+COUNTIF(※技術職員有資格者名簿!C45:T45,153)+COUNTIF(※技術職員有資格者名簿!C45:T45,154)+COUNTIF(※技術職員有資格者名簿!C45:T45,"001-26")+COUNTIF(※技術職員有資格者名簿!C45:T45,"002-26"))),0,1)))</f>
        <v>0</v>
      </c>
      <c r="CV45" s="47">
        <v>0</v>
      </c>
      <c r="CW45" s="47">
        <v>0</v>
      </c>
      <c r="CX45" s="47">
        <f>IF(COUNTIF(※技術職員有資格者名簿!C45:T45,168)+COUNTIF(※技術職員有資格者名簿!C45:T45,169)+COUNTIF(※技術職員有資格者名簿!C45:T45,"64-27")+COUNTIF(※技術職員有資格者名簿!C45:T45,"001-27")+COUNTIF(※技術職員有資格者名簿!C45:T45,"002-27")&gt;=1,1,0)</f>
        <v>0</v>
      </c>
      <c r="CY45" s="47">
        <v>0</v>
      </c>
      <c r="CZ45" s="47">
        <v>0</v>
      </c>
      <c r="DA45" s="47">
        <f>IF(COUNTIF(※技術職員有資格者名簿!C45:T45,154)+COUNTIF(※技術職員有資格者名簿!C45:T45,"001-28")+COUNTIF(※技術職員有資格者名簿!C45:T45,"002-28")&gt;=1,1,0)</f>
        <v>0</v>
      </c>
      <c r="DB45" s="47">
        <f>IF(COUNTIF(※技術職員有資格者名簿!C45:T45,113)+COUNTIF(※技術職員有資格者名簿!C45:T45,120)&gt;=1,1,0)</f>
        <v>0</v>
      </c>
      <c r="DC45" s="47">
        <f>IF(DB45=1,0,(IF(0=((COUNTIF(※技術職員有資格者名簿!C45:T45,214)+COUNTIF(※技術職員有資格者名簿!C45:T45,221)+COUNTIF(※技術職員有資格者名簿!C45:T45,222))),0,1)))</f>
        <v>0</v>
      </c>
      <c r="DD45" s="47">
        <f>IF(DB45+DC45=1,0,(IF(0=((COUNTIF(※技術職員有資格者名簿!C45:T45,141)+COUNTIF(※技術職員有資格者名簿!C45:T45,142)+COUNTIF(※技術職員有資格者名簿!C45:T45,157)++COUNTIF(※技術職員有資格者名簿!C45:T45,257)+COUNTIF(※技術職員有資格者名簿!C45:T45,60)+COUNTIF(※技術職員有資格者名簿!C45:T45,"001-29")+COUNTIF(※技術職員有資格者名簿!C45:T45,"002-29"))),0,1)))</f>
        <v>0</v>
      </c>
    </row>
    <row r="46" spans="1:108" ht="48" customHeight="1">
      <c r="A46" s="126">
        <v>36</v>
      </c>
      <c r="B46" s="174"/>
      <c r="C46" s="158"/>
      <c r="D46" s="159" t="str">
        <f>IFERROR(VLOOKUP($C46,建設工事資格区分コード表!$A:$F,4,FALSE)&amp;"","")</f>
        <v/>
      </c>
      <c r="E46" s="160" t="str">
        <f>IFERROR(VLOOKUP($C46,建設工事資格区分コード表!$A:$F,6,FALSE),"")</f>
        <v/>
      </c>
      <c r="F46" s="158"/>
      <c r="G46" s="159" t="str">
        <f>IFERROR(VLOOKUP($F46,建設工事資格区分コード表!$A:$F,4,FALSE)&amp;"","")</f>
        <v/>
      </c>
      <c r="H46" s="160" t="str">
        <f>IFERROR(VLOOKUP($F46,建設工事資格区分コード表!$A:$F,6,FALSE),"")</f>
        <v/>
      </c>
      <c r="I46" s="158"/>
      <c r="J46" s="159" t="str">
        <f>IFERROR(VLOOKUP($I46,建設工事資格区分コード表!$A:$F,4,FALSE)&amp;"","")</f>
        <v/>
      </c>
      <c r="K46" s="160" t="str">
        <f>IFERROR(VLOOKUP($I46,建設工事資格区分コード表!$A:$F,6,FALSE),"")</f>
        <v/>
      </c>
      <c r="L46" s="158"/>
      <c r="M46" s="159" t="str">
        <f>IFERROR(VLOOKUP($L46,建設工事資格区分コード表!$A:$F,4,FALSE)&amp;"","")</f>
        <v/>
      </c>
      <c r="N46" s="160" t="str">
        <f>IFERROR(VLOOKUP($L46,建設工事資格区分コード表!$A:$F,6,FALSE),"")</f>
        <v/>
      </c>
      <c r="O46" s="158"/>
      <c r="P46" s="159" t="str">
        <f>IFERROR(VLOOKUP($O46,建設工事資格区分コード表!$A:$F,4,FALSE)&amp;"","")</f>
        <v/>
      </c>
      <c r="Q46" s="160" t="str">
        <f>IFERROR(VLOOKUP($O46,建設工事資格区分コード表!$A:$F,6,FALSE),"")</f>
        <v/>
      </c>
      <c r="R46" s="158"/>
      <c r="S46" s="159" t="str">
        <f>IFERROR(VLOOKUP($R46,建設工事資格区分コード表!$A:$F,4,FALSE)&amp;"","")</f>
        <v/>
      </c>
      <c r="T46" s="161" t="str">
        <f>IFERROR(VLOOKUP($R46,建設工事資格区分コード表!$A:$F,6,FALSE),"")</f>
        <v/>
      </c>
      <c r="V46" s="47">
        <f>IF(COUNTIF(※技術職員有資格者名簿!C46:T46,111)+COUNTIF(※技術職員有資格者名簿!C46:T46,113)&gt;=1,1,0)</f>
        <v>0</v>
      </c>
      <c r="W46" s="47">
        <f>IF(V46=1,0,(IF(0=((COUNTIF(※技術職員有資格者名簿!$C46:$T46,212)+COUNTIF(※技術職員有資格者名簿!$C46:$T46,214))),0,1)))</f>
        <v>0</v>
      </c>
      <c r="X46" s="73">
        <f>IF(V46+W46=1,0,(IF(0=((COUNTIF(※技術職員有資格者名簿!C46:T46,141)+COUNTIF(※技術職員有資格者名簿!C46:T46,142)+COUNTIF(※技術職員有資格者名簿!C46:T46,143)++COUNTIF(※技術職員有資格者名簿!C46:T46,149)+COUNTIF(※技術職員有資格者名簿!C46:T46,151)+COUNTIF(※技術職員有資格者名簿!C46:T46,"001-1")+COUNTIF(※技術職員有資格者名簿!C46:T46,"002-1"))),0,1)))</f>
        <v>0</v>
      </c>
      <c r="Y46" s="47">
        <f>IF(COUNTIF(※技術職員有資格者名簿!C46:T46,120)+COUNTIF(※技術職員有資格者名簿!C46:T46,137)&gt;=1,1,0)</f>
        <v>0</v>
      </c>
      <c r="Z46" s="47">
        <f>IF(Y46=1,0,(IF(0=((COUNTIF(※技術職員有資格者名簿!$C46:$T46,221)+COUNTIF(※技術職員有資格者名簿!$C46:$T46,238))),0,1)))</f>
        <v>0</v>
      </c>
      <c r="AA46" s="73">
        <f>IF(Y46+Z46=1,0,(IF(0=((COUNTIF(※技術職員有資格者名簿!F46:W46,"001-2")+COUNTIF(※技術職員有資格者名簿!F46:W46,"002-2"))),0,1)))</f>
        <v>0</v>
      </c>
      <c r="AB46" s="47">
        <f>IF(COUNTIF(※技術職員有資格者名簿!C46:T46,120)+COUNTIF(※技術職員有資格者名簿!C46:T46,137)&gt;=1,1,0)</f>
        <v>0</v>
      </c>
      <c r="AC46" s="47">
        <f>IF(AB46=1,0,(IF(0=((COUNTIF(※技術職員有資格者名簿!C46:T46,222)+COUNTIF(※技術職員有資格者名簿!C46:T46,223)+COUNTIF(※技術職員有資格者名簿!C46:T46,238)+COUNTIF(※技術職員有資格者名簿!C46:T46,239) )),0,1)))</f>
        <v>0</v>
      </c>
      <c r="AD46" s="73">
        <f>IF(AB46+AC46=1,0,(IF(0=(COUNTIF(※技術職員有資格者名簿!C46:T46,171)+COUNTIF(※技術職員有資格者名簿!C46:T46,271)+COUNTIF(※技術職員有資格者名簿!C46:T46,164)++COUNTIF(※技術職員有資格者名簿!C46:T46,264)+COUNTIF(※技術職員有資格者名簿!C46:T46,"64-3" )+COUNTIF(※技術職員有資格者名簿!C46:T46,"001-3")+COUNTIF(※技術職員有資格者名簿!C46:T46,"002-3")),0,1)))</f>
        <v>0</v>
      </c>
      <c r="AE46" s="47">
        <f>IF(COUNTIF(※技術職員有資格者名簿!C46:T46,120)&gt;=1,1,0)</f>
        <v>0</v>
      </c>
      <c r="AF46" s="47">
        <f>IF(AE46=1,0,(IF(0=((COUNTIF(※技術職員有資格者名簿!C46:T46,223) )),0,1)))</f>
        <v>0</v>
      </c>
      <c r="AG46" s="73">
        <f>IF(AE46+AF46=1,0,(IF(0=((COUNTIF(※技術職員有資格者名簿!C46:T46,172)+COUNTIF(※技術職員有資格者名簿!C46:T46,272)+COUNTIF(※技術職員有資格者名簿!C46:T46,"64-4")+COUNTIF(※技術職員有資格者名簿!C46:T46,"001-4")+COUNTIF(※技術職員有資格者名簿!C46:T46,"002-4"))),0,1)))</f>
        <v>0</v>
      </c>
      <c r="AH46" s="47">
        <f>IF(COUNTIF(※技術職員有資格者名簿!C46:T46,111)+COUNTIF(※技術職員有資格者名簿!C46:T46,113)+COUNTIF(※技術職員有資格者名簿!C46:T46,120)&gt;=1,1,0)</f>
        <v>0</v>
      </c>
      <c r="AI46" s="47">
        <f>IF(AH46=1,0,(IF(0=((COUNTIF(※技術職員有資格者名簿!C46:T46,212)+COUNTIF(※技術職員有資格者名簿!C46:T46,214)+COUNTIF(※技術職員有資格者名簿!C46:T46,216)+COUNTIF(※技術職員有資格者名簿!C46:T46,222))),0,1)))</f>
        <v>0</v>
      </c>
      <c r="AJ46" s="47">
        <f>IF(AH46+AI46=1,0,(IF(0=((COUNTIF(※技術職員有資格者名簿!C46:T46,141)+COUNTIF(※技術職員有資格者名簿!C46:T46,142)+COUNTIF(※技術職員有資格者名簿!C46:T46,143)+COUNTIF(※技術職員有資格者名簿!C46:T46,149)+COUNTIF(※技術職員有資格者名簿!C46:T46,151)+COUNTIF(※技術職員有資格者名簿!C46:T46,164)+COUNTIF(※技術職員有資格者名簿!C46:T46,264)+COUNTIF(※技術職員有資格者名簿!C46:T46,157)+COUNTIF(※技術職員有資格者名簿!C46:T46,257)+COUNTIF(※技術職員有資格者名簿!C46:T46,173)+COUNTIF(※技術職員有資格者名簿!C46:T46,273)+COUNTIF(※技術職員有資格者名簿!C46:T46,166)+COUNTIF(※技術職員有資格者名簿!C46:T46,266)+COUNTIF(※技術職員有資格者名簿!C46:T46,61)+COUNTIF(※技術職員有資格者名簿!C46:T46,40)+COUNTIF(※技術職員有資格者名簿!C46:T46,"64-5")+COUNTIF(※技術職員有資格者名簿!C46:T46,"001-5")+COUNTIF(※技術職員有資格者名簿!C46:T46,"002-5") )),0,1)))</f>
        <v>0</v>
      </c>
      <c r="AK46" s="47">
        <f>IF(COUNTIF(※技術職員有資格者名簿!C46:T46,113)+COUNTIF(※技術職員有資格者名簿!C46:T46,120)&gt;=1,1,0)</f>
        <v>0</v>
      </c>
      <c r="AL46" s="47">
        <f>IF(AK46=1,0,(IF(0=((COUNTIF(※技術職員有資格者名簿!C46:T46,214)+COUNTIF(※技術職員有資格者名簿!C46:T46,223))),0,1)))</f>
        <v>0</v>
      </c>
      <c r="AM46" s="47">
        <f>IF(AK46+AL46=1,0,(IF(0=((COUNTIF(※技術職員有資格者名簿!C46:T46,179)+COUNTIF(※技術職員有資格者名簿!C46:T46,279)+COUNTIF(※技術職員有資格者名簿!C46:T46,180)++COUNTIF(※技術職員有資格者名簿!C46:T46,280)+COUNTIF(※技術職員有資格者名簿!C46:T46,"64-6")+COUNTIF(※技術職員有資格者名簿!C46:T46,"001-6")+COUNTIF(※技術職員有資格者名簿!C46:T46,"002-6"))),0,1)))</f>
        <v>0</v>
      </c>
      <c r="AN46" s="47">
        <f>IF(COUNTIF(※技術職員有資格者名簿!C46:T46,120)+COUNTIF(※技術職員有資格者名簿!C46:T46,137)&gt;=1,1,0)</f>
        <v>0</v>
      </c>
      <c r="AO46" s="47">
        <f>IF(AN46=1,0,(IF(0=((COUNTIF(※技術職員有資格者名簿!C46:T46,223)+COUNTIF(※技術職員有資格者名簿!C46:T46,238) )),0,1)))</f>
        <v>0</v>
      </c>
      <c r="AP46" s="47">
        <f>IF(AN46+AO46=1,0,(IF(0=((COUNTIF(※技術職員有資格者名簿!C46:T46,170)+COUNTIF(※技術職員有資格者名簿!C46:T46,270)+COUNTIF(※技術職員有資格者名簿!C46:T46,184)++COUNTIF(※技術職員有資格者名簿!C46:T46,284)+COUNTIF(※技術職員有資格者名簿!C46:T46,186)+COUNTIF(※技術職員有資格者名簿!C46:T46,286)+COUNTIF(※技術職員有資格者名簿!C46:T46,"64-7")+COUNTIF(※技術職員有資格者名簿!C46:T46,"001-7")+COUNTIF(※技術職員有資格者名簿!C46:T46,"002-7"))),0,1)))</f>
        <v>0</v>
      </c>
      <c r="AQ46" s="47">
        <f>IF(COUNTIF(※技術職員有資格者名簿!C46:T46,127)&gt;=1,1,0)</f>
        <v>0</v>
      </c>
      <c r="AR46" s="47">
        <f>IF(AQ46=1,0,(IF(0=((COUNTIF(※技術職員有資格者名簿!C46:T46,228)+COUNTIF(※技術職員有資格者名簿!C46:T46,155) )),0,1)))</f>
        <v>0</v>
      </c>
      <c r="AS46" s="47">
        <f>IF(AQ46+AR46=1,0,(IF(0=((COUNTIF(※技術職員有資格者名簿!C46:T46,141)+COUNTIF(※技術職員有資格者名簿!C46:T46,142)+COUNTIF(※技術職員有資格者名簿!C46:T46,144)++COUNTIF(※技術職員有資格者名簿!C46:T46,256)+COUNTIF(※技術職員有資格者名簿!C46:T46,258)+COUNTIF(※技術職員有資格者名簿!C46:T46,62)+COUNTIF(※技術職員有資格者名簿!C46:T46,63)+COUNTIF(※技術職員有資格者名簿!C46:T46,"64-8")+COUNTIF(※技術職員有資格者名簿!C46:T46,"001-8")+COUNTIF(※技術職員有資格者名簿!C46:T46,"002-8"))),0,1)))</f>
        <v>0</v>
      </c>
      <c r="AT46" s="47">
        <f>IF(COUNTIF(※技術職員有資格者名簿!C46:T46,129)&gt;=1,1,0)</f>
        <v>0</v>
      </c>
      <c r="AU46" s="47">
        <f>IF(AT46=1,0,(IF(0=((COUNTIF(※技術職員有資格者名簿!C46:T46,230) )),0,1)))</f>
        <v>0</v>
      </c>
      <c r="AV46" s="47">
        <f>IF(AT46+AU46=1,0,(IF(0=((COUNTIF(※技術職員有資格者名簿!C46:T46,146)+COUNTIF(※技術職員有資格者名簿!C46:T46,147)+COUNTIF(※技術職員有資格者名簿!C46:T46,148)+COUNTIF(※技術職員有資格者名簿!C46:T46,152)+COUNTIF(※技術職員有資格者名簿!C46:T46,153)+COUNTIF(※技術職員有資格者名簿!C46:T46,154)+COUNTIF(※技術職員有資格者名簿!C46:T46,265)+COUNTIF(※技術職員有資格者名簿!C46:T46,174)+COUNTIF(※技術職員有資格者名簿!C46:T46,274)+COUNTIF(※技術職員有資格者名簿!C46:T46,175)+COUNTIF(※技術職員有資格者名簿!C46:T46,275)+COUNTIF(※技術職員有資格者名簿!C46:T46,176)+COUNTIF(※技術職員有資格者名簿!C46:T46,276)+COUNTIF(※技術職員有資格者名簿!C46:T46,170)+COUNTIF(※技術職員有資格者名簿!C46:T46,270)+COUNTIF(※技術職員有資格者名簿!C46:T46,62)+COUNTIF(※技術職員有資格者名簿!C46:T46,63)+COUNTIF(※技術職員有資格者名簿!C46:T46,"64-9")+COUNTIF(※技術職員有資格者名簿!C46:T46,"001-9")+COUNTIF(※技術職員有資格者名簿!C46:T46,"002-9"))),0,1)))</f>
        <v>0</v>
      </c>
      <c r="AW46" s="47">
        <f>IF(COUNTIF(※技術職員有資格者名簿!C46:T46,120)+COUNTIF(※技術職員有資格者名簿!C46:T46,137)&gt;=1,1,0)</f>
        <v>0</v>
      </c>
      <c r="AX46" s="47">
        <f>IF(AW46=1,0,(IF(0=((COUNTIF(※技術職員有資格者名簿!C46:T46,222)+COUNTIF(※技術職員有資格者名簿!C46:T46,223)+COUNTIF(※技術職員有資格者名簿!C46:T46,238))),0,1)))</f>
        <v>0</v>
      </c>
      <c r="AY46" s="47">
        <f>IF(AW46+AX46=1,0,(IF(0=((COUNTIF(※技術職員有資格者名簿!C46:T46,177)+COUNTIF(※技術職員有資格者名簿!C46:T46,277)+COUNTIF(※技術職員有資格者名簿!C46:T46,178)++COUNTIF(※技術職員有資格者名簿!C46:T46,278)+COUNTIF(※技術職員有資格者名簿!C46:T46,179)+COUNTIF(※技術職員有資格者名簿!C46:T46,279)+COUNTIF(※技術職員有資格者名簿!C46:T46,"64-10")+COUNTIF(※技術職員有資格者名簿!C46:T46,"001-10")+COUNTIF(※技術職員有資格者名簿!C46:T46,"002-10"))),0,1)))</f>
        <v>0</v>
      </c>
      <c r="AZ46" s="47">
        <f>IF(COUNTIF(※技術職員有資格者名簿!C46:T46,113)+COUNTIF(※技術職員有資格者名簿!C46:T46,120)+COUNTIF(※技術職員有資格者名簿!C46:T46,137)&gt;=1,1,0)</f>
        <v>0</v>
      </c>
      <c r="BA46" s="47">
        <f>IF(AZ46=1,0,(IF(0=((COUNTIF(※技術職員有資格者名簿!C46:T46,214)+COUNTIF(※技術職員有資格者名簿!C46:T46,222))),0,1)))</f>
        <v>0</v>
      </c>
      <c r="BB46" s="47">
        <f>IF(AZ46+BA46=1,0,(IF(0=((COUNTIF(※技術職員有資格者名簿!C46:T46,142)+COUNTIF(※技術職員有資格者名簿!C46:T46,181)+COUNTIF(※技術職員有資格者名簿!C46:T46,281)++COUNTIF(※技術職員有資格者名簿!C46:T46,"64-11")+COUNTIF(※技術職員有資格者名簿!C46:T46,"001-11")+COUNTIF(※技術職員有資格者名簿!C46:T46,"002-11"))),0,1)))</f>
        <v>0</v>
      </c>
      <c r="BC46" s="47">
        <f>IF(COUNTIF(※技術職員有資格者名簿!C46:T46,120)&gt;=1,1,0)</f>
        <v>0</v>
      </c>
      <c r="BD46" s="47">
        <f>IF(BC46=1,0,(IF(0=((COUNTIF(※技術職員有資格者名簿!C46:T46,222))),0,1)))</f>
        <v>0</v>
      </c>
      <c r="BE46" s="47">
        <f>IF(BC46+BD46=1,0,(IF(0=((COUNTIF(※技術職員有資格者名簿!C46:T46,182)+COUNTIF(※技術職員有資格者名簿!C46:T46,282)++COUNTIF(※技術職員有資格者名簿!C46:T46,"64-12")+COUNTIF(※技術職員有資格者名簿!C46:T46,"001-12")+COUNTIF(※技術職員有資格者名簿!C46:T46,"002-12"))),0,1)))</f>
        <v>0</v>
      </c>
      <c r="BF46" s="47">
        <f>IF(COUNTIF(※技術職員有資格者名簿!C46:T46,111)+COUNTIF(※技術職員有資格者名簿!C46:T46,113)&gt;=1,1,0)</f>
        <v>0</v>
      </c>
      <c r="BG46" s="47">
        <f>IF(BF46=1,0,(IF(0=((COUNTIF(※技術職員有資格者名簿!C46:T46,212)+COUNTIF(※技術職員有資格者名簿!C46:T46,214))),0,1)))</f>
        <v>0</v>
      </c>
      <c r="BH46" s="47">
        <f>IF(BF46+BG46=1,0,(IF(0=((COUNTIF(※技術職員有資格者名簿!C46:T46,141)+COUNTIF(※技術職員有資格者名簿!C46:T46,142)++COUNTIF(※技術職員有資格者名簿!C46:T46,"64-13")+COUNTIF(※技術職員有資格者名簿!C46:T46,"001-13")+COUNTIF(※技術職員有資格者名簿!C46:T46,"002-13"))),0,1)))</f>
        <v>0</v>
      </c>
      <c r="BI46" s="47">
        <f>IF(COUNTIF(※技術職員有資格者名簿!C46:T46,113)&gt;=1,1,0)</f>
        <v>0</v>
      </c>
      <c r="BJ46" s="47">
        <f>IF(BI46=1,0,(IF(0=((COUNTIF(※技術職員有資格者名簿!C46:T46,214))),0,1)))</f>
        <v>0</v>
      </c>
      <c r="BK46" s="47">
        <f>IF(BI46+BJ46=1,0,(IF(0=((COUNTIF(※技術職員有資格者名簿!C46:T46,141)+COUNTIF(※技術職員有資格者名簿!C46:T46,142)+COUNTIF(※技術職員有資格者名簿!C46:T46,149)+COUNTIF(※技術職員有資格者名簿!C46:T46,"64-14")+COUNTIF(※技術職員有資格者名簿!C46:T46,"001-14")+COUNTIF(※技術職員有資格者名簿!C46:T46,"002-14"))),0,1)))</f>
        <v>0</v>
      </c>
      <c r="BL46" s="47">
        <f>IF(COUNTIF(※技術職員有資格者名簿!C46:T46,120)&gt;=1,1,0)</f>
        <v>0</v>
      </c>
      <c r="BM46" s="47">
        <f>IF(BL46=1,0,(IF(0=((COUNTIF(※技術職員有資格者名簿!C46:T46,223) )),0,1)))</f>
        <v>0</v>
      </c>
      <c r="BN46" s="47">
        <f>IF(BL46+BM46=1,0,(IF(0=((COUNTIF(※技術職員有資格者名簿!C46:T46,170)+COUNTIF(※技術職員有資格者名簿!C46:T46,270)+COUNTIF(※技術職員有資格者名簿!C46:T46,183)+COUNTIF(※技術職員有資格者名簿!C46:T46,283)+COUNTIF(※技術職員有資格者名簿!C46:T46,184)+COUNTIF(※技術職員有資格者名簿!C46:T46,284)+COUNTIF(※技術職員有資格者名簿!C46:T46,185)+COUNTIF(※技術職員有資格者名簿!C46:T46,285)+COUNTIF(※技術職員有資格者名簿!C46:T46,"64-15")+COUNTIF(※技術職員有資格者名簿!C46:T46,"001-15")+COUNTIF(※技術職員有資格者名簿!C46:T46,"002-15"))),0,1)))</f>
        <v>0</v>
      </c>
      <c r="BO46" s="47">
        <f>IF(COUNTIF(※技術職員有資格者名簿!C46:T46,120)&gt;=1,1,0)</f>
        <v>0</v>
      </c>
      <c r="BP46" s="47">
        <f>IF(BO46=1,0,(IF(0=((COUNTIF(※技術職員有資格者名簿!C46:T46,223) )),0,1)))</f>
        <v>0</v>
      </c>
      <c r="BQ46" s="47">
        <f>IF(BO46+BP46=1,0,(IF(0=((COUNTIF(※技術職員有資格者名簿!C46:T46,187)+COUNTIF(※技術職員有資格者名簿!C46:T46,287)++COUNTIF(※技術職員有資格者名簿!C46:T46,"64-16")+COUNTIF(※技術職員有資格者名簿!C46:T46,"001-16")+COUNTIF(※技術職員有資格者名簿!C46:T46,"002-16"))),0,1)))</f>
        <v>0</v>
      </c>
      <c r="BR46" s="47">
        <f>IF(COUNTIF(※技術職員有資格者名簿!C46:T46,113)+COUNTIF(※技術職員有資格者名簿!C46:T46,120)&gt;=1,1,0)</f>
        <v>0</v>
      </c>
      <c r="BS46" s="47">
        <f>IF(BR46=1,0,(IF(0=((COUNTIF(※技術職員有資格者名簿!C46:T46,215)+COUNTIF(※技術職員有資格者名簿!C46:T46,223))),0,1)))</f>
        <v>0</v>
      </c>
      <c r="BT46" s="47">
        <f>IF(BR46+BS46=1,0,(IF(0=((COUNTIF(※技術職員有資格者名簿!C46:T46,188)+COUNTIF(※技術職員有資格者名簿!C46:T46,288)+COUNTIF(※技術職員有資格者名簿!C46:T46,189)++COUNTIF(※技術職員有資格者名簿!C46:T46,289)+COUNTIF(※技術職員有資格者名簿!C46:T46,190)+COUNTIF(※技術職員有資格者名簿!C46:T46,290)+COUNTIF(※技術職員有資格者名簿!C46:T46,191)+COUNTIF(※技術職員有資格者名簿!C46:T46,291)+COUNTIF(※技術職員有資格者名簿!C46:T46,167)+COUNTIF(※技術職員有資格者名簿!C46:T46,"64-17")+COUNTIF(※技術職員有資格者名簿!C46:T46,"001-17")+COUNTIF(※技術職員有資格者名簿!C46:T46,"002-17"))),0,1)))</f>
        <v>0</v>
      </c>
      <c r="BU46" s="47">
        <f>IF(COUNTIF(※技術職員有資格者名簿!C46:T46,120)&gt;=1,1,0)</f>
        <v>0</v>
      </c>
      <c r="BV46" s="47">
        <f>IF(BU46=1,0,(IF(0=((COUNTIF(※技術職員有資格者名簿!C46:T46,223) )),0,1)))</f>
        <v>0</v>
      </c>
      <c r="BW46" s="47">
        <f>IF(BU46+BV46=1,0,(IF(0=((COUNTIF(※技術職員有資格者名簿!C46:T46,197)+COUNTIF(※技術職員有資格者名簿!C46:T46,297)++COUNTIF(※技術職員有資格者名簿!C46:T46,"64-18")+COUNTIF(※技術職員有資格者名簿!C46:T46,"001-18")+COUNTIF(※技術職員有資格者名簿!C46:T46,"002-18"))),0,1)))</f>
        <v>0</v>
      </c>
      <c r="BX46" s="47">
        <f>IF(COUNTIF(※技術職員有資格者名簿!C46:T46,120)+COUNTIF(※技術職員有資格者名簿!C46:T46,137)&gt;=1,1,0)</f>
        <v>0</v>
      </c>
      <c r="BY46" s="47">
        <f>IF(BX46=1,0,(IF(0=((COUNTIF(※技術職員有資格者名簿!C46:T46,223)+COUNTIF(※技術職員有資格者名簿!C46:T46,238) )),0,1)))</f>
        <v>0</v>
      </c>
      <c r="BZ46" s="47">
        <f>IF(BX46+BY46=1,0,(IF(0=((COUNTIF(※技術職員有資格者名簿!C46:T46,192)+COUNTIF(※技術職員有資格者名簿!C46:T46,292)+COUNTIF(※技術職員有資格者名簿!C46:T46,193)++COUNTIF(※技術職員有資格者名簿!C46:T46,293)+COUNTIF(※技術職員有資格者名簿!C46:T46,"64-19")+COUNTIF(※技術職員有資格者名簿!C46:T46,"001-19")+COUNTIF(※技術職員有資格者名簿!C46:T46,"002-19"))),0,1)))</f>
        <v>0</v>
      </c>
      <c r="CA46" s="47">
        <v>0</v>
      </c>
      <c r="CB46" s="47">
        <v>0</v>
      </c>
      <c r="CC46" s="47">
        <f>IF(CA46+CB46=1,0,(IF(0=((COUNTIF(※技術職員有資格者名簿!C46:T46,145)+COUNTIF(※技術職員有資格者名簿!C46:T46,146)+COUNTIF(※技術職員有資格者名簿!C46:T46,"001-20")+COUNTIF(※技術職員有資格者名簿!C46:T46,"002-20"))),0,1)))</f>
        <v>0</v>
      </c>
      <c r="CD46" s="47">
        <f>IF(COUNTIF(※技術職員有資格者名簿!C46:T46,120)&gt;=1,1,0)</f>
        <v>0</v>
      </c>
      <c r="CE46" s="47">
        <f>IF(CD46=1,0,(IF(0=((COUNTIF(※技術職員有資格者名簿!C46:T46,223) )),0,1)))</f>
        <v>0</v>
      </c>
      <c r="CF46" s="47">
        <f>IF(CD46+CE46=1,0,(IF(0=((COUNTIF(※技術職員有資格者名簿!C46:T46,194)+COUNTIF(※技術職員有資格者名簿!C46:T46,294)+COUNTIF(※技術職員有資格者名簿!C46:T46,"64-21")+COUNTIF(※技術職員有資格者名簿!C46:T46,"001-21")+COUNTIF(※技術職員有資格者名簿!C46:T46,"002-21"))),0,1)))</f>
        <v>0</v>
      </c>
      <c r="CG46" s="47">
        <f>IF(COUNTIF(※技術職員有資格者名簿!C46:T46,131)&gt;=1,1,0)</f>
        <v>0</v>
      </c>
      <c r="CH46" s="47">
        <f>IF(CG46=1,0,(IF(0=((COUNTIF(※技術職員有資格者名簿!C46:T46,232) )),0,1)))</f>
        <v>0</v>
      </c>
      <c r="CI46" s="47">
        <f>IF(CG46+CH46=1,0,(IF(0=((COUNTIF(※技術職員有資格者名簿!C46:T46,144)+COUNTIF(※技術職員有資格者名簿!C46:T46,259)+COUNTIF(※技術職員有資格者名簿!C46:T46,260)+COUNTIF(※技術職員有資格者名簿!C46:T46,261)+COUNTIF(※技術職員有資格者名簿!C46:T46,"64-22")+COUNTIF(※技術職員有資格者名簿!C46:T46,"001-22")+COUNTIF(※技術職員有資格者名簿!C46:T46,"002-22"))),0,1)))</f>
        <v>0</v>
      </c>
      <c r="CJ46" s="47">
        <f>IF(COUNTIF(※技術職員有資格者名簿!C46:T46,133)&gt;=1,1,0)</f>
        <v>0</v>
      </c>
      <c r="CK46" s="47">
        <f>IF(CJ46=1,0,(IF(0=((COUNTIF(※技術職員有資格者名簿!C46:T46,234))),0,1)))</f>
        <v>0</v>
      </c>
      <c r="CL46" s="47">
        <f>IF(CJ46+CK46=1,0,(IF(0=((COUNTIF(※技術職員有資格者名簿!C46:T46,141)+COUNTIF(※技術職員有資格者名簿!C46:T46,142)+COUNTIF(※技術職員有資格者名簿!C46:T46,150)+COUNTIF(※技術職員有資格者名簿!C46:T46,151)+COUNTIF(※技術職員有資格者名簿!C46:T46,196)+COUNTIF(※技術職員有資格者名簿!C46:T46,296)+COUNTIF(※技術職員有資格者名簿!C46:T46,"64-23")+COUNTIF(※技術職員有資格者名簿!C46:T46,"001-23")+COUNTIF(※技術職員有資格者名簿!C46:T46,"002-23"))),0,1)))</f>
        <v>0</v>
      </c>
      <c r="CM46" s="47">
        <v>0</v>
      </c>
      <c r="CN46" s="47">
        <v>0</v>
      </c>
      <c r="CO46" s="47">
        <f>IF(CM46+CN46=1,0,(IF(0=((COUNTIF(※技術職員有資格者名簿!C46:T46,148)+COUNTIF(※技術職員有資格者名簿!C46:T46,198)+COUNTIF(※技術職員有資格者名簿!C46:T46,298)+COUNTIF(※技術職員有資格者名簿!C46:T46,61)+COUNTIF(※技術職員有資格者名簿!C46:T46,"001-24")+COUNTIF(※技術職員有資格者名簿!C46:T46,"002-24"))),0,1)))</f>
        <v>0</v>
      </c>
      <c r="CP46" s="47">
        <f>IF(COUNTIF(※技術職員有資格者名簿!C46:T46,120)&gt;=1,1,0)</f>
        <v>0</v>
      </c>
      <c r="CQ46" s="47">
        <f>IF(CP46=1,0,(IF(0=((COUNTIF(※技術職員有資格者名簿!C46:T46,223) )),0,1)))</f>
        <v>0</v>
      </c>
      <c r="CR46" s="47">
        <f>IF(CP46+CQ46=1,0,(IF(0=((COUNTIF(※技術職員有資格者名簿!C46:T46,195)+COUNTIF(※技術職員有資格者名簿!C46:T46,295)+COUNTIF(※技術職員有資格者名簿!C46:T46,"64-25")+COUNTIF(※技術職員有資格者名簿!C46:T46,"001-25")+COUNTIF(※技術職員有資格者名簿!C46:T46,"002-25"))),0,1)))</f>
        <v>0</v>
      </c>
      <c r="CS46" s="47">
        <f>IF(COUNTIF(※技術職員有資格者名簿!C46:T46,113)&gt;=1,1,0)</f>
        <v>0</v>
      </c>
      <c r="CT46" s="47">
        <f>IF(CS46=1,0,(IF(0=((COUNTIF(※技術職員有資格者名簿!C46:T46,214) )),0,1)))</f>
        <v>0</v>
      </c>
      <c r="CU46" s="47">
        <f>IF(CS46+CT46=1,0,(IF(0=((COUNTIF(※技術職員有資格者名簿!C46:T46,147)+COUNTIF(※技術職員有資格者名簿!C46:T46,148)+COUNTIF(※技術職員有資格者名簿!C46:T46,153)+COUNTIF(※技術職員有資格者名簿!C46:T46,154)+COUNTIF(※技術職員有資格者名簿!C46:T46,"001-26")+COUNTIF(※技術職員有資格者名簿!C46:T46,"002-26"))),0,1)))</f>
        <v>0</v>
      </c>
      <c r="CV46" s="47">
        <v>0</v>
      </c>
      <c r="CW46" s="47">
        <v>0</v>
      </c>
      <c r="CX46" s="47">
        <f>IF(COUNTIF(※技術職員有資格者名簿!C46:T46,168)+COUNTIF(※技術職員有資格者名簿!C46:T46,169)+COUNTIF(※技術職員有資格者名簿!C46:T46,"64-27")+COUNTIF(※技術職員有資格者名簿!C46:T46,"001-27")+COUNTIF(※技術職員有資格者名簿!C46:T46,"002-27")&gt;=1,1,0)</f>
        <v>0</v>
      </c>
      <c r="CY46" s="47">
        <v>0</v>
      </c>
      <c r="CZ46" s="47">
        <v>0</v>
      </c>
      <c r="DA46" s="47">
        <f>IF(COUNTIF(※技術職員有資格者名簿!C46:T46,154)+COUNTIF(※技術職員有資格者名簿!C46:T46,"001-28")+COUNTIF(※技術職員有資格者名簿!C46:T46,"002-28")&gt;=1,1,0)</f>
        <v>0</v>
      </c>
      <c r="DB46" s="47">
        <f>IF(COUNTIF(※技術職員有資格者名簿!C46:T46,113)+COUNTIF(※技術職員有資格者名簿!C46:T46,120)&gt;=1,1,0)</f>
        <v>0</v>
      </c>
      <c r="DC46" s="47">
        <f>IF(DB46=1,0,(IF(0=((COUNTIF(※技術職員有資格者名簿!C46:T46,214)+COUNTIF(※技術職員有資格者名簿!C46:T46,221)+COUNTIF(※技術職員有資格者名簿!C46:T46,222))),0,1)))</f>
        <v>0</v>
      </c>
      <c r="DD46" s="47">
        <f>IF(DB46+DC46=1,0,(IF(0=((COUNTIF(※技術職員有資格者名簿!C46:T46,141)+COUNTIF(※技術職員有資格者名簿!C46:T46,142)+COUNTIF(※技術職員有資格者名簿!C46:T46,157)++COUNTIF(※技術職員有資格者名簿!C46:T46,257)+COUNTIF(※技術職員有資格者名簿!C46:T46,60)+COUNTIF(※技術職員有資格者名簿!C46:T46,"001-29")+COUNTIF(※技術職員有資格者名簿!C46:T46,"002-29"))),0,1)))</f>
        <v>0</v>
      </c>
    </row>
    <row r="47" spans="1:108" ht="12.75" customHeight="1">
      <c r="A47" s="432"/>
      <c r="B47" s="432"/>
      <c r="C47" s="432"/>
      <c r="D47" s="432"/>
      <c r="E47" s="432"/>
      <c r="F47" s="432"/>
      <c r="G47" s="432"/>
      <c r="H47" s="432"/>
      <c r="I47" s="432"/>
      <c r="J47" s="432"/>
      <c r="K47" s="432"/>
      <c r="L47" s="432"/>
      <c r="M47" s="432"/>
      <c r="N47" s="432"/>
      <c r="O47" s="432"/>
      <c r="P47" s="432"/>
      <c r="Q47" s="432"/>
      <c r="R47" s="432"/>
      <c r="S47" s="432"/>
      <c r="T47" s="432"/>
    </row>
    <row r="48" spans="1:108" ht="23.25" customHeight="1">
      <c r="A48" s="427"/>
      <c r="B48" s="427"/>
      <c r="C48" s="427"/>
      <c r="D48" s="427"/>
      <c r="E48" s="427"/>
      <c r="F48" s="427"/>
      <c r="G48" s="427"/>
      <c r="H48" s="427"/>
      <c r="I48" s="427"/>
      <c r="J48" s="427"/>
      <c r="K48" s="427"/>
      <c r="L48" s="427"/>
      <c r="M48" s="427"/>
      <c r="N48" s="427"/>
      <c r="O48" s="427"/>
      <c r="P48" s="427"/>
      <c r="Q48" s="427"/>
      <c r="R48" s="427"/>
      <c r="S48" s="427"/>
      <c r="T48" s="427"/>
    </row>
  </sheetData>
  <sheetProtection sheet="1" objects="1" scenarios="1" selectLockedCells="1"/>
  <mergeCells count="45">
    <mergeCell ref="BO8:BQ8"/>
    <mergeCell ref="BR8:BT8"/>
    <mergeCell ref="BX8:BZ8"/>
    <mergeCell ref="CA8:CC8"/>
    <mergeCell ref="CD8:CF8"/>
    <mergeCell ref="CV8:CX8"/>
    <mergeCell ref="CY8:DA8"/>
    <mergeCell ref="DB8:DD8"/>
    <mergeCell ref="BU8:BW8"/>
    <mergeCell ref="CG8:CI8"/>
    <mergeCell ref="CJ8:CL8"/>
    <mergeCell ref="CM8:CO8"/>
    <mergeCell ref="CP8:CR8"/>
    <mergeCell ref="CS8:CU8"/>
    <mergeCell ref="BC8:BE8"/>
    <mergeCell ref="BF8:BH8"/>
    <mergeCell ref="BI8:BK8"/>
    <mergeCell ref="BL8:BN8"/>
    <mergeCell ref="M1:N1"/>
    <mergeCell ref="O1:T1"/>
    <mergeCell ref="AN8:AP8"/>
    <mergeCell ref="AQ8:AS8"/>
    <mergeCell ref="AT8:AV8"/>
    <mergeCell ref="AW8:AY8"/>
    <mergeCell ref="AZ8:BB8"/>
    <mergeCell ref="Y8:AA8"/>
    <mergeCell ref="AB8:AD8"/>
    <mergeCell ref="AE8:AG8"/>
    <mergeCell ref="AH8:AJ8"/>
    <mergeCell ref="AK8:AM8"/>
    <mergeCell ref="A4:T4"/>
    <mergeCell ref="A2:T2"/>
    <mergeCell ref="A9:A10"/>
    <mergeCell ref="B9:B10"/>
    <mergeCell ref="A3:T3"/>
    <mergeCell ref="A6:T6"/>
    <mergeCell ref="V9:V10"/>
    <mergeCell ref="W9:W10"/>
    <mergeCell ref="X9:X10"/>
    <mergeCell ref="A5:T5"/>
    <mergeCell ref="A48:T48"/>
    <mergeCell ref="A8:T8"/>
    <mergeCell ref="C9:T9"/>
    <mergeCell ref="A47:T47"/>
    <mergeCell ref="V8:X8"/>
  </mergeCells>
  <phoneticPr fontId="1"/>
  <conditionalFormatting sqref="C11:C46">
    <cfRule type="expression" dxfId="6" priority="95" stopIfTrue="1">
      <formula>COUNTIF($C11:$T11,C11)&gt;1</formula>
    </cfRule>
  </conditionalFormatting>
  <conditionalFormatting sqref="F11:F46">
    <cfRule type="expression" dxfId="5" priority="5" stopIfTrue="1">
      <formula>COUNTIF($C11:$T11,F11)&gt;1</formula>
    </cfRule>
  </conditionalFormatting>
  <conditionalFormatting sqref="I11:I46">
    <cfRule type="expression" dxfId="4" priority="4" stopIfTrue="1">
      <formula>COUNTIF($C11:$T11,I11)&gt;1</formula>
    </cfRule>
  </conditionalFormatting>
  <conditionalFormatting sqref="L11:L46">
    <cfRule type="expression" dxfId="3" priority="3" stopIfTrue="1">
      <formula>COUNTIF($C11:$T11,L11)&gt;1</formula>
    </cfRule>
  </conditionalFormatting>
  <conditionalFormatting sqref="O11:O46">
    <cfRule type="expression" dxfId="2" priority="2" stopIfTrue="1">
      <formula>COUNTIF($C11:$T11,O11)&gt;1</formula>
    </cfRule>
  </conditionalFormatting>
  <conditionalFormatting sqref="R11:R46">
    <cfRule type="expression" dxfId="1" priority="1" stopIfTrue="1">
      <formula>COUNTIF($C11:$T11,R11)&gt;1</formula>
    </cfRule>
  </conditionalFormatting>
  <dataValidations count="1">
    <dataValidation allowBlank="1" showInputMessage="1" showErrorMessage="1" errorTitle="データの重複" error="入力したコードが重複しています。" sqref="M11:N46 J11:K46 G11:H46 D11:E46 P11:Q46 S11:T46" xr:uid="{00000000-0002-0000-0600-000000000000}"/>
  </dataValidations>
  <printOptions horizontalCentered="1"/>
  <pageMargins left="0.11811023622047245" right="7.874015748031496E-2" top="0.78740157480314965" bottom="0.51181102362204722" header="0.51181102362204722" footer="0.51181102362204722"/>
  <pageSetup paperSize="9" scale="49"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コードなし" error="登録のあるコード番号を入力してください。" xr:uid="{00000000-0002-0000-0600-000001000000}">
          <x14:formula1>
            <xm:f>建設工事資格区分コード表!$E$3:$E$196</xm:f>
          </x14:formula1>
          <xm:sqref>L11:L46 C11:C46 F11:F46 I11:I46 O11:O46 R11:R46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DD30"/>
  <sheetViews>
    <sheetView showGridLines="0" view="pageBreakPreview" zoomScale="70" zoomScaleNormal="80" zoomScaleSheetLayoutView="70" workbookViewId="0">
      <selection activeCell="A5" sqref="A5:T5"/>
    </sheetView>
  </sheetViews>
  <sheetFormatPr defaultRowHeight="23.25" customHeight="1"/>
  <cols>
    <col min="1" max="1" width="4" style="25" customWidth="1"/>
    <col min="2" max="2" width="17.25" style="85" customWidth="1"/>
    <col min="3" max="3" width="7.125" style="86" customWidth="1"/>
    <col min="4" max="4" width="8.625" style="75" customWidth="1"/>
    <col min="5" max="5" width="29.625" style="76" customWidth="1"/>
    <col min="6" max="6" width="7.125" style="59" customWidth="1"/>
    <col min="7" max="7" width="8.625" style="75" customWidth="1"/>
    <col min="8" max="8" width="29.625" style="76" customWidth="1"/>
    <col min="9" max="9" width="7.125" style="87" customWidth="1"/>
    <col min="10" max="10" width="8.625" style="75" customWidth="1"/>
    <col min="11" max="11" width="29.625" style="76" customWidth="1"/>
    <col min="12" max="12" width="7.125" style="59" customWidth="1"/>
    <col min="13" max="13" width="8.625" style="75" customWidth="1"/>
    <col min="14" max="14" width="29.625" style="76" customWidth="1"/>
    <col min="15" max="15" width="7.125" style="59" customWidth="1"/>
    <col min="16" max="16" width="8.625" style="75" customWidth="1"/>
    <col min="17" max="17" width="29.625" style="76" customWidth="1"/>
    <col min="18" max="18" width="7.125" style="59" customWidth="1"/>
    <col min="19" max="19" width="8.625" style="75" customWidth="1"/>
    <col min="20" max="20" width="29.625" style="76" customWidth="1"/>
    <col min="21" max="21" width="9" style="3"/>
    <col min="22" max="108" width="5.625" style="3" customWidth="1"/>
    <col min="109" max="16384" width="9" style="3"/>
  </cols>
  <sheetData>
    <row r="1" spans="1:108" ht="29.25" customHeight="1" thickBot="1">
      <c r="A1" s="120"/>
      <c r="B1" s="128"/>
      <c r="C1" s="129"/>
      <c r="D1" s="130"/>
      <c r="E1" s="113"/>
      <c r="F1" s="113"/>
      <c r="G1" s="113"/>
      <c r="H1" s="113"/>
      <c r="I1" s="129"/>
      <c r="J1" s="113"/>
      <c r="K1" s="113"/>
      <c r="L1" s="113"/>
      <c r="M1" s="441" t="s">
        <v>58</v>
      </c>
      <c r="N1" s="441"/>
      <c r="O1" s="443"/>
      <c r="P1" s="443"/>
      <c r="Q1" s="443"/>
      <c r="R1" s="443"/>
      <c r="S1" s="443"/>
      <c r="T1" s="443"/>
      <c r="AF1" s="74"/>
      <c r="BZ1" s="3" t="s">
        <v>383</v>
      </c>
    </row>
    <row r="2" spans="1:108" s="133" customFormat="1" ht="42.75" customHeight="1" thickBot="1">
      <c r="A2" s="435" t="s">
        <v>654</v>
      </c>
      <c r="B2" s="436"/>
      <c r="C2" s="436"/>
      <c r="D2" s="436"/>
      <c r="E2" s="436"/>
      <c r="F2" s="436"/>
      <c r="G2" s="436"/>
      <c r="H2" s="436"/>
      <c r="I2" s="436"/>
      <c r="J2" s="436"/>
      <c r="K2" s="436"/>
      <c r="L2" s="436"/>
      <c r="M2" s="436"/>
      <c r="N2" s="436"/>
      <c r="O2" s="436"/>
      <c r="P2" s="436"/>
      <c r="Q2" s="436"/>
      <c r="R2" s="436"/>
      <c r="S2" s="436"/>
      <c r="T2" s="436"/>
      <c r="V2" s="134">
        <f t="shared" ref="V2:BA2" si="0">SUM(V11:V47)</f>
        <v>2</v>
      </c>
      <c r="W2" s="135">
        <f t="shared" si="0"/>
        <v>0</v>
      </c>
      <c r="X2" s="136">
        <f t="shared" si="0"/>
        <v>1</v>
      </c>
      <c r="Y2" s="134">
        <f t="shared" si="0"/>
        <v>2</v>
      </c>
      <c r="Z2" s="135">
        <f t="shared" si="0"/>
        <v>1</v>
      </c>
      <c r="AA2" s="136">
        <f t="shared" si="0"/>
        <v>0</v>
      </c>
      <c r="AB2" s="134">
        <f t="shared" si="0"/>
        <v>2</v>
      </c>
      <c r="AC2" s="135">
        <f t="shared" si="0"/>
        <v>1</v>
      </c>
      <c r="AD2" s="136">
        <f t="shared" si="0"/>
        <v>0</v>
      </c>
      <c r="AE2" s="134">
        <f t="shared" si="0"/>
        <v>1</v>
      </c>
      <c r="AF2" s="135">
        <f t="shared" si="0"/>
        <v>0</v>
      </c>
      <c r="AG2" s="136">
        <f t="shared" si="0"/>
        <v>0</v>
      </c>
      <c r="AH2" s="134">
        <f t="shared" si="0"/>
        <v>3</v>
      </c>
      <c r="AI2" s="135">
        <f t="shared" si="0"/>
        <v>0</v>
      </c>
      <c r="AJ2" s="136">
        <f t="shared" si="0"/>
        <v>0</v>
      </c>
      <c r="AK2" s="134">
        <f t="shared" si="0"/>
        <v>2</v>
      </c>
      <c r="AL2" s="135">
        <f t="shared" si="0"/>
        <v>0</v>
      </c>
      <c r="AM2" s="136">
        <f t="shared" si="0"/>
        <v>0</v>
      </c>
      <c r="AN2" s="134">
        <f t="shared" si="0"/>
        <v>2</v>
      </c>
      <c r="AO2" s="135">
        <f t="shared" si="0"/>
        <v>1</v>
      </c>
      <c r="AP2" s="136">
        <f t="shared" si="0"/>
        <v>0</v>
      </c>
      <c r="AQ2" s="134">
        <f t="shared" si="0"/>
        <v>0</v>
      </c>
      <c r="AR2" s="135">
        <f t="shared" si="0"/>
        <v>1</v>
      </c>
      <c r="AS2" s="136">
        <f t="shared" si="0"/>
        <v>0</v>
      </c>
      <c r="AT2" s="134">
        <f t="shared" si="0"/>
        <v>0</v>
      </c>
      <c r="AU2" s="135">
        <f t="shared" si="0"/>
        <v>1</v>
      </c>
      <c r="AV2" s="136">
        <f t="shared" si="0"/>
        <v>0</v>
      </c>
      <c r="AW2" s="134">
        <f t="shared" si="0"/>
        <v>2</v>
      </c>
      <c r="AX2" s="135">
        <f t="shared" si="0"/>
        <v>1</v>
      </c>
      <c r="AY2" s="136">
        <f t="shared" si="0"/>
        <v>0</v>
      </c>
      <c r="AZ2" s="134">
        <f t="shared" si="0"/>
        <v>3</v>
      </c>
      <c r="BA2" s="135">
        <f t="shared" si="0"/>
        <v>0</v>
      </c>
      <c r="BB2" s="136">
        <f t="shared" ref="BB2:CG2" si="1">SUM(BB11:BB47)</f>
        <v>0</v>
      </c>
      <c r="BC2" s="134">
        <f t="shared" si="1"/>
        <v>1</v>
      </c>
      <c r="BD2" s="135">
        <f t="shared" si="1"/>
        <v>0</v>
      </c>
      <c r="BE2" s="136">
        <f t="shared" si="1"/>
        <v>0</v>
      </c>
      <c r="BF2" s="134">
        <f t="shared" si="1"/>
        <v>2</v>
      </c>
      <c r="BG2" s="135">
        <f t="shared" si="1"/>
        <v>0</v>
      </c>
      <c r="BH2" s="136">
        <f t="shared" si="1"/>
        <v>0</v>
      </c>
      <c r="BI2" s="134">
        <f t="shared" si="1"/>
        <v>1</v>
      </c>
      <c r="BJ2" s="135">
        <f t="shared" si="1"/>
        <v>0</v>
      </c>
      <c r="BK2" s="136">
        <f t="shared" si="1"/>
        <v>0</v>
      </c>
      <c r="BL2" s="134">
        <f t="shared" si="1"/>
        <v>1</v>
      </c>
      <c r="BM2" s="135">
        <f t="shared" si="1"/>
        <v>0</v>
      </c>
      <c r="BN2" s="136">
        <f t="shared" si="1"/>
        <v>0</v>
      </c>
      <c r="BO2" s="134">
        <f t="shared" si="1"/>
        <v>1</v>
      </c>
      <c r="BP2" s="135">
        <f t="shared" si="1"/>
        <v>0</v>
      </c>
      <c r="BQ2" s="136">
        <f t="shared" si="1"/>
        <v>0</v>
      </c>
      <c r="BR2" s="134">
        <f t="shared" si="1"/>
        <v>2</v>
      </c>
      <c r="BS2" s="135">
        <f t="shared" si="1"/>
        <v>0</v>
      </c>
      <c r="BT2" s="136">
        <f t="shared" si="1"/>
        <v>0</v>
      </c>
      <c r="BU2" s="134">
        <f t="shared" si="1"/>
        <v>1</v>
      </c>
      <c r="BV2" s="135">
        <f t="shared" si="1"/>
        <v>0</v>
      </c>
      <c r="BW2" s="136">
        <f t="shared" si="1"/>
        <v>0</v>
      </c>
      <c r="BX2" s="134">
        <f t="shared" si="1"/>
        <v>2</v>
      </c>
      <c r="BY2" s="135">
        <f t="shared" si="1"/>
        <v>1</v>
      </c>
      <c r="BZ2" s="136">
        <f t="shared" si="1"/>
        <v>0</v>
      </c>
      <c r="CA2" s="134">
        <f t="shared" si="1"/>
        <v>0</v>
      </c>
      <c r="CB2" s="135">
        <f t="shared" si="1"/>
        <v>0</v>
      </c>
      <c r="CC2" s="136">
        <f t="shared" si="1"/>
        <v>1</v>
      </c>
      <c r="CD2" s="134">
        <f t="shared" si="1"/>
        <v>1</v>
      </c>
      <c r="CE2" s="135">
        <f t="shared" si="1"/>
        <v>0</v>
      </c>
      <c r="CF2" s="136">
        <f t="shared" si="1"/>
        <v>0</v>
      </c>
      <c r="CG2" s="134">
        <f t="shared" si="1"/>
        <v>0</v>
      </c>
      <c r="CH2" s="135">
        <f t="shared" ref="CH2:DD2" si="2">SUM(CH11:CH47)</f>
        <v>0</v>
      </c>
      <c r="CI2" s="136">
        <f t="shared" si="2"/>
        <v>0</v>
      </c>
      <c r="CJ2" s="134">
        <f t="shared" si="2"/>
        <v>1</v>
      </c>
      <c r="CK2" s="135">
        <f t="shared" si="2"/>
        <v>0</v>
      </c>
      <c r="CL2" s="136">
        <f t="shared" si="2"/>
        <v>0</v>
      </c>
      <c r="CM2" s="134">
        <f t="shared" si="2"/>
        <v>0</v>
      </c>
      <c r="CN2" s="135">
        <f t="shared" si="2"/>
        <v>0</v>
      </c>
      <c r="CO2" s="136">
        <f t="shared" si="2"/>
        <v>0</v>
      </c>
      <c r="CP2" s="134">
        <f t="shared" si="2"/>
        <v>1</v>
      </c>
      <c r="CQ2" s="135">
        <f t="shared" si="2"/>
        <v>0</v>
      </c>
      <c r="CR2" s="136">
        <f t="shared" si="2"/>
        <v>0</v>
      </c>
      <c r="CS2" s="134">
        <f t="shared" si="2"/>
        <v>1</v>
      </c>
      <c r="CT2" s="135">
        <f t="shared" si="2"/>
        <v>0</v>
      </c>
      <c r="CU2" s="136">
        <f t="shared" si="2"/>
        <v>0</v>
      </c>
      <c r="CV2" s="134">
        <f t="shared" si="2"/>
        <v>0</v>
      </c>
      <c r="CW2" s="135">
        <f t="shared" si="2"/>
        <v>0</v>
      </c>
      <c r="CX2" s="136">
        <f t="shared" si="2"/>
        <v>1</v>
      </c>
      <c r="CY2" s="134">
        <f t="shared" si="2"/>
        <v>0</v>
      </c>
      <c r="CZ2" s="135">
        <f t="shared" si="2"/>
        <v>0</v>
      </c>
      <c r="DA2" s="136">
        <f t="shared" si="2"/>
        <v>0</v>
      </c>
      <c r="DB2" s="134">
        <f t="shared" si="2"/>
        <v>2</v>
      </c>
      <c r="DC2" s="135">
        <f t="shared" si="2"/>
        <v>0</v>
      </c>
      <c r="DD2" s="136">
        <f t="shared" si="2"/>
        <v>0</v>
      </c>
    </row>
    <row r="3" spans="1:108" ht="23.25" customHeight="1">
      <c r="A3" s="434" t="s">
        <v>569</v>
      </c>
      <c r="B3" s="434"/>
      <c r="C3" s="434"/>
      <c r="D3" s="434"/>
      <c r="E3" s="434"/>
      <c r="F3" s="434"/>
      <c r="G3" s="434"/>
      <c r="H3" s="434"/>
      <c r="I3" s="434"/>
      <c r="J3" s="434"/>
      <c r="K3" s="434"/>
      <c r="L3" s="434"/>
      <c r="M3" s="434"/>
      <c r="N3" s="434"/>
      <c r="O3" s="434"/>
      <c r="P3" s="434"/>
      <c r="Q3" s="434"/>
      <c r="R3" s="434"/>
      <c r="S3" s="434"/>
      <c r="T3" s="434"/>
    </row>
    <row r="4" spans="1:108" ht="23.25" customHeight="1">
      <c r="A4" s="434" t="s">
        <v>637</v>
      </c>
      <c r="B4" s="434"/>
      <c r="C4" s="434"/>
      <c r="D4" s="434"/>
      <c r="E4" s="434"/>
      <c r="F4" s="434"/>
      <c r="G4" s="434"/>
      <c r="H4" s="434"/>
      <c r="I4" s="434"/>
      <c r="J4" s="434"/>
      <c r="K4" s="434"/>
      <c r="L4" s="434"/>
      <c r="M4" s="434"/>
      <c r="N4" s="434"/>
      <c r="O4" s="434"/>
      <c r="P4" s="434"/>
      <c r="Q4" s="434"/>
      <c r="R4" s="434"/>
      <c r="S4" s="434"/>
      <c r="T4" s="434"/>
    </row>
    <row r="5" spans="1:108" ht="23.25" customHeight="1">
      <c r="A5" s="426" t="s">
        <v>640</v>
      </c>
      <c r="B5" s="426"/>
      <c r="C5" s="426"/>
      <c r="D5" s="426"/>
      <c r="E5" s="426"/>
      <c r="F5" s="426"/>
      <c r="G5" s="426"/>
      <c r="H5" s="426"/>
      <c r="I5" s="426"/>
      <c r="J5" s="426"/>
      <c r="K5" s="426"/>
      <c r="L5" s="426"/>
      <c r="M5" s="426"/>
      <c r="N5" s="426"/>
      <c r="O5" s="426"/>
      <c r="P5" s="426"/>
      <c r="Q5" s="426"/>
      <c r="R5" s="426"/>
      <c r="S5" s="426"/>
      <c r="T5" s="426"/>
    </row>
    <row r="6" spans="1:108" ht="23.25" customHeight="1">
      <c r="A6" s="426" t="s">
        <v>563</v>
      </c>
      <c r="B6" s="426"/>
      <c r="C6" s="426"/>
      <c r="D6" s="426"/>
      <c r="E6" s="426"/>
      <c r="F6" s="426"/>
      <c r="G6" s="426"/>
      <c r="H6" s="426"/>
      <c r="I6" s="426"/>
      <c r="J6" s="426"/>
      <c r="K6" s="426"/>
      <c r="L6" s="426"/>
      <c r="M6" s="426"/>
      <c r="N6" s="426"/>
      <c r="O6" s="426"/>
      <c r="P6" s="426"/>
      <c r="Q6" s="426"/>
      <c r="R6" s="426"/>
      <c r="S6" s="426"/>
      <c r="T6" s="426"/>
    </row>
    <row r="7" spans="1:108" ht="15" customHeight="1" thickBot="1">
      <c r="A7" s="120"/>
      <c r="B7" s="128"/>
      <c r="C7" s="129"/>
      <c r="D7" s="130"/>
      <c r="E7" s="12"/>
      <c r="F7" s="114"/>
      <c r="G7" s="130"/>
      <c r="H7" s="12"/>
      <c r="I7" s="115"/>
      <c r="J7" s="130"/>
      <c r="K7" s="12"/>
      <c r="L7" s="114"/>
      <c r="M7" s="130"/>
      <c r="N7" s="12"/>
      <c r="O7" s="114"/>
      <c r="P7" s="130"/>
      <c r="Q7" s="12"/>
      <c r="R7" s="114"/>
      <c r="S7" s="130"/>
      <c r="T7" s="12"/>
    </row>
    <row r="8" spans="1:108" ht="23.25" customHeight="1" thickBot="1">
      <c r="A8" s="428" t="s">
        <v>23</v>
      </c>
      <c r="B8" s="429"/>
      <c r="C8" s="429"/>
      <c r="D8" s="429"/>
      <c r="E8" s="429"/>
      <c r="F8" s="429"/>
      <c r="G8" s="429"/>
      <c r="H8" s="429"/>
      <c r="I8" s="429"/>
      <c r="J8" s="429"/>
      <c r="K8" s="429"/>
      <c r="L8" s="429"/>
      <c r="M8" s="429"/>
      <c r="N8" s="429"/>
      <c r="O8" s="429"/>
      <c r="P8" s="429"/>
      <c r="Q8" s="429"/>
      <c r="R8" s="429"/>
      <c r="S8" s="429"/>
      <c r="T8" s="430"/>
      <c r="V8" s="420" t="s">
        <v>354</v>
      </c>
      <c r="W8" s="422"/>
      <c r="X8" s="433"/>
      <c r="Y8" s="420" t="s">
        <v>355</v>
      </c>
      <c r="Z8" s="422"/>
      <c r="AA8" s="433"/>
      <c r="AB8" s="420" t="s">
        <v>356</v>
      </c>
      <c r="AC8" s="422"/>
      <c r="AD8" s="433"/>
      <c r="AE8" s="420" t="s">
        <v>357</v>
      </c>
      <c r="AF8" s="422"/>
      <c r="AG8" s="433"/>
      <c r="AH8" s="420" t="s">
        <v>358</v>
      </c>
      <c r="AI8" s="422"/>
      <c r="AJ8" s="433"/>
      <c r="AK8" s="420" t="s">
        <v>359</v>
      </c>
      <c r="AL8" s="422"/>
      <c r="AM8" s="433"/>
      <c r="AN8" s="420" t="s">
        <v>360</v>
      </c>
      <c r="AO8" s="422"/>
      <c r="AP8" s="433"/>
      <c r="AQ8" s="420" t="s">
        <v>361</v>
      </c>
      <c r="AR8" s="422"/>
      <c r="AS8" s="433"/>
      <c r="AT8" s="420" t="s">
        <v>362</v>
      </c>
      <c r="AU8" s="422"/>
      <c r="AV8" s="433"/>
      <c r="AW8" s="420" t="s">
        <v>363</v>
      </c>
      <c r="AX8" s="422"/>
      <c r="AY8" s="433"/>
      <c r="AZ8" s="420" t="s">
        <v>364</v>
      </c>
      <c r="BA8" s="422"/>
      <c r="BB8" s="433"/>
      <c r="BC8" s="420" t="s">
        <v>365</v>
      </c>
      <c r="BD8" s="422"/>
      <c r="BE8" s="433"/>
      <c r="BF8" s="420" t="s">
        <v>366</v>
      </c>
      <c r="BG8" s="422"/>
      <c r="BH8" s="433"/>
      <c r="BI8" s="420" t="s">
        <v>367</v>
      </c>
      <c r="BJ8" s="422"/>
      <c r="BK8" s="433"/>
      <c r="BL8" s="420" t="s">
        <v>368</v>
      </c>
      <c r="BM8" s="422"/>
      <c r="BN8" s="433"/>
      <c r="BO8" s="420" t="s">
        <v>369</v>
      </c>
      <c r="BP8" s="422"/>
      <c r="BQ8" s="433"/>
      <c r="BR8" s="420" t="s">
        <v>370</v>
      </c>
      <c r="BS8" s="422"/>
      <c r="BT8" s="433"/>
      <c r="BU8" s="420" t="s">
        <v>371</v>
      </c>
      <c r="BV8" s="422"/>
      <c r="BW8" s="433"/>
      <c r="BX8" s="420" t="s">
        <v>372</v>
      </c>
      <c r="BY8" s="422"/>
      <c r="BZ8" s="433"/>
      <c r="CA8" s="420" t="s">
        <v>373</v>
      </c>
      <c r="CB8" s="422"/>
      <c r="CC8" s="433"/>
      <c r="CD8" s="420" t="s">
        <v>374</v>
      </c>
      <c r="CE8" s="422"/>
      <c r="CF8" s="433"/>
      <c r="CG8" s="420" t="s">
        <v>375</v>
      </c>
      <c r="CH8" s="422"/>
      <c r="CI8" s="433"/>
      <c r="CJ8" s="420" t="s">
        <v>376</v>
      </c>
      <c r="CK8" s="422"/>
      <c r="CL8" s="433"/>
      <c r="CM8" s="420" t="s">
        <v>377</v>
      </c>
      <c r="CN8" s="422"/>
      <c r="CO8" s="433"/>
      <c r="CP8" s="420" t="s">
        <v>378</v>
      </c>
      <c r="CQ8" s="422"/>
      <c r="CR8" s="433"/>
      <c r="CS8" s="420" t="s">
        <v>379</v>
      </c>
      <c r="CT8" s="422"/>
      <c r="CU8" s="433"/>
      <c r="CV8" s="420" t="s">
        <v>380</v>
      </c>
      <c r="CW8" s="422"/>
      <c r="CX8" s="433"/>
      <c r="CY8" s="420" t="s">
        <v>381</v>
      </c>
      <c r="CZ8" s="422"/>
      <c r="DA8" s="433"/>
      <c r="DB8" s="420" t="s">
        <v>382</v>
      </c>
      <c r="DC8" s="422"/>
      <c r="DD8" s="433"/>
    </row>
    <row r="9" spans="1:108" ht="39.75" customHeight="1">
      <c r="A9" s="437" t="s">
        <v>239</v>
      </c>
      <c r="B9" s="437" t="s">
        <v>24</v>
      </c>
      <c r="C9" s="445" t="s">
        <v>564</v>
      </c>
      <c r="D9" s="446"/>
      <c r="E9" s="446"/>
      <c r="F9" s="446"/>
      <c r="G9" s="446"/>
      <c r="H9" s="446"/>
      <c r="I9" s="446"/>
      <c r="J9" s="446"/>
      <c r="K9" s="446"/>
      <c r="L9" s="446"/>
      <c r="M9" s="446"/>
      <c r="N9" s="446"/>
      <c r="O9" s="446"/>
      <c r="P9" s="446"/>
      <c r="Q9" s="446"/>
      <c r="R9" s="446"/>
      <c r="S9" s="446"/>
      <c r="T9" s="447"/>
      <c r="V9" s="420">
        <v>1</v>
      </c>
      <c r="W9" s="422">
        <v>2</v>
      </c>
      <c r="X9" s="424" t="s">
        <v>291</v>
      </c>
      <c r="Y9" s="81">
        <v>1</v>
      </c>
      <c r="Z9" s="82">
        <v>2</v>
      </c>
      <c r="AA9" s="83" t="s">
        <v>291</v>
      </c>
      <c r="AB9" s="81">
        <v>1</v>
      </c>
      <c r="AC9" s="82">
        <v>2</v>
      </c>
      <c r="AD9" s="83" t="s">
        <v>291</v>
      </c>
      <c r="AE9" s="81">
        <v>1</v>
      </c>
      <c r="AF9" s="82">
        <v>2</v>
      </c>
      <c r="AG9" s="83" t="s">
        <v>291</v>
      </c>
      <c r="AH9" s="81">
        <v>1</v>
      </c>
      <c r="AI9" s="82">
        <v>2</v>
      </c>
      <c r="AJ9" s="84" t="s">
        <v>291</v>
      </c>
      <c r="AK9" s="81">
        <v>1</v>
      </c>
      <c r="AL9" s="82">
        <v>2</v>
      </c>
      <c r="AM9" s="83" t="s">
        <v>291</v>
      </c>
      <c r="AN9" s="81">
        <v>1</v>
      </c>
      <c r="AO9" s="82">
        <v>2</v>
      </c>
      <c r="AP9" s="83" t="s">
        <v>291</v>
      </c>
      <c r="AQ9" s="81">
        <v>1</v>
      </c>
      <c r="AR9" s="82">
        <v>2</v>
      </c>
      <c r="AS9" s="83" t="s">
        <v>291</v>
      </c>
      <c r="AT9" s="81">
        <v>1</v>
      </c>
      <c r="AU9" s="82">
        <v>2</v>
      </c>
      <c r="AV9" s="83" t="s">
        <v>291</v>
      </c>
      <c r="AW9" s="81">
        <v>1</v>
      </c>
      <c r="AX9" s="82">
        <v>2</v>
      </c>
      <c r="AY9" s="83" t="s">
        <v>291</v>
      </c>
      <c r="AZ9" s="81">
        <v>1</v>
      </c>
      <c r="BA9" s="82">
        <v>2</v>
      </c>
      <c r="BB9" s="83" t="s">
        <v>291</v>
      </c>
      <c r="BC9" s="81">
        <v>1</v>
      </c>
      <c r="BD9" s="82">
        <v>2</v>
      </c>
      <c r="BE9" s="83" t="s">
        <v>291</v>
      </c>
      <c r="BF9" s="81">
        <v>1</v>
      </c>
      <c r="BG9" s="82">
        <v>2</v>
      </c>
      <c r="BH9" s="83" t="s">
        <v>291</v>
      </c>
      <c r="BI9" s="81">
        <v>1</v>
      </c>
      <c r="BJ9" s="82">
        <v>2</v>
      </c>
      <c r="BK9" s="83" t="s">
        <v>291</v>
      </c>
      <c r="BL9" s="81">
        <v>1</v>
      </c>
      <c r="BM9" s="82">
        <v>2</v>
      </c>
      <c r="BN9" s="83" t="s">
        <v>291</v>
      </c>
      <c r="BO9" s="81">
        <v>1</v>
      </c>
      <c r="BP9" s="82">
        <v>2</v>
      </c>
      <c r="BQ9" s="83" t="s">
        <v>291</v>
      </c>
      <c r="BR9" s="81">
        <v>1</v>
      </c>
      <c r="BS9" s="82">
        <v>2</v>
      </c>
      <c r="BT9" s="83" t="s">
        <v>291</v>
      </c>
      <c r="BU9" s="81">
        <v>1</v>
      </c>
      <c r="BV9" s="82">
        <v>2</v>
      </c>
      <c r="BW9" s="83" t="s">
        <v>291</v>
      </c>
      <c r="BX9" s="81">
        <v>1</v>
      </c>
      <c r="BY9" s="82">
        <v>2</v>
      </c>
      <c r="BZ9" s="83" t="s">
        <v>291</v>
      </c>
      <c r="CA9" s="81">
        <v>1</v>
      </c>
      <c r="CB9" s="82">
        <v>2</v>
      </c>
      <c r="CC9" s="83" t="s">
        <v>291</v>
      </c>
      <c r="CD9" s="81">
        <v>1</v>
      </c>
      <c r="CE9" s="82">
        <v>2</v>
      </c>
      <c r="CF9" s="83" t="s">
        <v>291</v>
      </c>
      <c r="CG9" s="81">
        <v>1</v>
      </c>
      <c r="CH9" s="82">
        <v>2</v>
      </c>
      <c r="CI9" s="83" t="s">
        <v>291</v>
      </c>
      <c r="CJ9" s="81">
        <v>1</v>
      </c>
      <c r="CK9" s="82">
        <v>2</v>
      </c>
      <c r="CL9" s="83" t="s">
        <v>291</v>
      </c>
      <c r="CM9" s="81">
        <v>1</v>
      </c>
      <c r="CN9" s="82">
        <v>2</v>
      </c>
      <c r="CO9" s="83" t="s">
        <v>291</v>
      </c>
      <c r="CP9" s="81">
        <v>1</v>
      </c>
      <c r="CQ9" s="82">
        <v>2</v>
      </c>
      <c r="CR9" s="83" t="s">
        <v>291</v>
      </c>
      <c r="CS9" s="81">
        <v>1</v>
      </c>
      <c r="CT9" s="82">
        <v>2</v>
      </c>
      <c r="CU9" s="83" t="s">
        <v>291</v>
      </c>
      <c r="CV9" s="81">
        <v>1</v>
      </c>
      <c r="CW9" s="82">
        <v>2</v>
      </c>
      <c r="CX9" s="83" t="s">
        <v>291</v>
      </c>
      <c r="CY9" s="81">
        <v>1</v>
      </c>
      <c r="CZ9" s="82">
        <v>2</v>
      </c>
      <c r="DA9" s="83" t="s">
        <v>291</v>
      </c>
      <c r="DB9" s="81">
        <v>1</v>
      </c>
      <c r="DC9" s="82">
        <v>2</v>
      </c>
      <c r="DD9" s="83" t="s">
        <v>291</v>
      </c>
    </row>
    <row r="10" spans="1:108" ht="20.25" customHeight="1" thickBot="1">
      <c r="A10" s="438"/>
      <c r="B10" s="444"/>
      <c r="C10" s="131" t="s">
        <v>566</v>
      </c>
      <c r="D10" s="121" t="s">
        <v>567</v>
      </c>
      <c r="E10" s="121" t="s">
        <v>568</v>
      </c>
      <c r="F10" s="157" t="s">
        <v>565</v>
      </c>
      <c r="G10" s="122" t="s">
        <v>567</v>
      </c>
      <c r="H10" s="157" t="s">
        <v>568</v>
      </c>
      <c r="I10" s="132" t="s">
        <v>565</v>
      </c>
      <c r="J10" s="122" t="s">
        <v>567</v>
      </c>
      <c r="K10" s="121" t="s">
        <v>568</v>
      </c>
      <c r="L10" s="162" t="s">
        <v>566</v>
      </c>
      <c r="M10" s="121" t="s">
        <v>567</v>
      </c>
      <c r="N10" s="121" t="s">
        <v>568</v>
      </c>
      <c r="O10" s="157" t="s">
        <v>565</v>
      </c>
      <c r="P10" s="122" t="s">
        <v>567</v>
      </c>
      <c r="Q10" s="121" t="s">
        <v>568</v>
      </c>
      <c r="R10" s="157" t="s">
        <v>565</v>
      </c>
      <c r="S10" s="122" t="s">
        <v>567</v>
      </c>
      <c r="T10" s="121" t="s">
        <v>568</v>
      </c>
      <c r="V10" s="421"/>
      <c r="W10" s="423"/>
      <c r="X10" s="425"/>
      <c r="Y10" s="77"/>
      <c r="Z10" s="78"/>
      <c r="AA10" s="79"/>
      <c r="AB10" s="77"/>
      <c r="AC10" s="78"/>
      <c r="AD10" s="79"/>
      <c r="AE10" s="77"/>
      <c r="AF10" s="78"/>
      <c r="AG10" s="79"/>
      <c r="AH10" s="77"/>
      <c r="AI10" s="78"/>
      <c r="AJ10" s="80"/>
      <c r="AK10" s="77"/>
      <c r="AL10" s="78"/>
      <c r="AM10" s="79"/>
      <c r="AN10" s="77"/>
      <c r="AO10" s="78"/>
      <c r="AP10" s="79"/>
      <c r="AQ10" s="77"/>
      <c r="AR10" s="78"/>
      <c r="AS10" s="79"/>
      <c r="AT10" s="77"/>
      <c r="AU10" s="78"/>
      <c r="AV10" s="79"/>
      <c r="AW10" s="77"/>
      <c r="AX10" s="78"/>
      <c r="AY10" s="79"/>
      <c r="AZ10" s="77"/>
      <c r="BA10" s="78"/>
      <c r="BB10" s="79"/>
      <c r="BC10" s="77"/>
      <c r="BD10" s="78"/>
      <c r="BE10" s="79"/>
      <c r="BF10" s="77"/>
      <c r="BG10" s="78"/>
      <c r="BH10" s="79"/>
      <c r="BI10" s="77"/>
      <c r="BJ10" s="78"/>
      <c r="BK10" s="79"/>
      <c r="BL10" s="77"/>
      <c r="BM10" s="78"/>
      <c r="BN10" s="79"/>
      <c r="BO10" s="77"/>
      <c r="BP10" s="78"/>
      <c r="BQ10" s="79"/>
      <c r="BR10" s="77"/>
      <c r="BS10" s="78"/>
      <c r="BT10" s="79"/>
      <c r="BU10" s="77"/>
      <c r="BV10" s="78"/>
      <c r="BW10" s="79"/>
      <c r="BX10" s="77"/>
      <c r="BY10" s="78"/>
      <c r="BZ10" s="79"/>
      <c r="CA10" s="77"/>
      <c r="CB10" s="78"/>
      <c r="CC10" s="79"/>
      <c r="CD10" s="77"/>
      <c r="CE10" s="78"/>
      <c r="CF10" s="79"/>
      <c r="CG10" s="77"/>
      <c r="CH10" s="78"/>
      <c r="CI10" s="79"/>
      <c r="CJ10" s="77"/>
      <c r="CK10" s="78"/>
      <c r="CL10" s="79"/>
      <c r="CM10" s="77"/>
      <c r="CN10" s="78"/>
      <c r="CO10" s="79"/>
      <c r="CP10" s="77"/>
      <c r="CQ10" s="78"/>
      <c r="CR10" s="79"/>
      <c r="CS10" s="77"/>
      <c r="CT10" s="78"/>
      <c r="CU10" s="79"/>
      <c r="CV10" s="77"/>
      <c r="CW10" s="78"/>
      <c r="CX10" s="79"/>
      <c r="CY10" s="77"/>
      <c r="CZ10" s="78"/>
      <c r="DA10" s="79"/>
      <c r="DB10" s="77"/>
      <c r="DC10" s="78"/>
      <c r="DD10" s="79"/>
    </row>
    <row r="11" spans="1:108" ht="48" customHeight="1">
      <c r="A11" s="125">
        <v>1</v>
      </c>
      <c r="B11" s="163" t="s">
        <v>38</v>
      </c>
      <c r="C11" s="164">
        <v>113</v>
      </c>
      <c r="D11" s="159" t="str">
        <f>IFERROR(VLOOKUP($C11,建設工事資格区分コード表!$A:$F,4,FALSE)&amp;"","")</f>
        <v>１級</v>
      </c>
      <c r="E11" s="160" t="str">
        <f>IFERROR(VLOOKUP($C11,建設工事資格区分コード表!$A:$F,6,FALSE),"")</f>
        <v>土木施工管理技士</v>
      </c>
      <c r="F11" s="165">
        <v>214</v>
      </c>
      <c r="G11" s="159" t="str">
        <f>IFERROR(VLOOKUP($F11,建設工事資格区分コード表!$A:$F,4,FALSE)&amp;"","")</f>
        <v>２級（土木）</v>
      </c>
      <c r="H11" s="160" t="str">
        <f>IFERROR(VLOOKUP($F11,建設工事資格区分コード表!$A:$F,6,FALSE),"")</f>
        <v>土木施工管理技士</v>
      </c>
      <c r="I11" s="166" t="s">
        <v>442</v>
      </c>
      <c r="J11" s="159" t="str">
        <f>IFERROR(VLOOKUP($I11,建設工事資格区分コード表!$A:$F,4,FALSE)&amp;"","")</f>
        <v>土木</v>
      </c>
      <c r="K11" s="160" t="str">
        <f>IFERROR(VLOOKUP($I11,建設工事資格区分コード表!$A:$F,6,FALSE),"")</f>
        <v>建設業法第７条第２号イ　（指定卒＋実務経験）</v>
      </c>
      <c r="L11" s="165">
        <v>228</v>
      </c>
      <c r="M11" s="159" t="str">
        <f>IFERROR(VLOOKUP($L11,建設工事資格区分コード表!$A:$F,4,FALSE)&amp;"","")</f>
        <v>２級</v>
      </c>
      <c r="N11" s="160" t="str">
        <f>IFERROR(VLOOKUP($L11,建設工事資格区分コード表!$A:$F,6,FALSE),"")</f>
        <v>電気工事施工管理技士</v>
      </c>
      <c r="O11" s="165">
        <v>155</v>
      </c>
      <c r="P11" s="159" t="str">
        <f>IFERROR(VLOOKUP($O11,建設工事資格区分コード表!$A:$F,4,FALSE)&amp;"","")</f>
        <v/>
      </c>
      <c r="Q11" s="160" t="str">
        <f>IFERROR(VLOOKUP($O11,建設工事資格区分コード表!$A:$F,6,FALSE),"")</f>
        <v>第一種電気工事士</v>
      </c>
      <c r="R11" s="167"/>
      <c r="S11" s="159" t="str">
        <f>IFERROR(VLOOKUP($R11,建設工事資格区分コード表!$A:$F,4,FALSE)&amp;"","")</f>
        <v/>
      </c>
      <c r="T11" s="161" t="str">
        <f>IFERROR(VLOOKUP($R11,建設工事資格区分コード表!$A:$F,6,FALSE),"")</f>
        <v/>
      </c>
      <c r="U11" s="155"/>
      <c r="V11" s="47">
        <f>IF(COUNTIF('技術職員有資格者名簿（見本）'!C11:T11,111)+COUNTIF('技術職員有資格者名簿（見本）'!C11:T11,113)&gt;=1,1,0)</f>
        <v>1</v>
      </c>
      <c r="W11" s="47">
        <f>IF(V11=1,0,(IF(0=((COUNTIF('技術職員有資格者名簿（見本）'!$C11:$T11,212)+COUNTIF('技術職員有資格者名簿（見本）'!$C11:$T11,214))),0,1)))</f>
        <v>0</v>
      </c>
      <c r="X11" s="73">
        <f>IF(V11+W11=1,0,(IF(0=((COUNTIF('技術職員有資格者名簿（見本）'!C11:T11,141)+COUNTIF('技術職員有資格者名簿（見本）'!C11:T11,142)+COUNTIF('技術職員有資格者名簿（見本）'!C11:T11,143)++COUNTIF('技術職員有資格者名簿（見本）'!C11:T11,149)+COUNTIF('技術職員有資格者名簿（見本）'!C11:T11,151)+COUNTIF('技術職員有資格者名簿（見本）'!C11:T11,"001-1")+COUNTIF('技術職員有資格者名簿（見本）'!C11:T11,66))),0,1)))</f>
        <v>0</v>
      </c>
      <c r="Y11" s="47">
        <f>IF(COUNTIF('技術職員有資格者名簿（見本）'!C11:T11,120)+COUNTIF('技術職員有資格者名簿（見本）'!C11:T11,137)&gt;=1,1,0)</f>
        <v>0</v>
      </c>
      <c r="Z11" s="47">
        <f>IF(Y11=1,0,(IF(0=((COUNTIF('技術職員有資格者名簿（見本）'!$C11:$T11,221)+COUNTIF('技術職員有資格者名簿（見本）'!$C11:$T11,238))),0,1)))</f>
        <v>0</v>
      </c>
      <c r="AA11" s="73">
        <f>IF(Y11+Z11=1,0,(IF(0=((COUNTIF('技術職員有資格者名簿（見本）'!F11:W11,"001-2")+COUNTIF('技術職員有資格者名簿（見本）'!F11:W11,"002-2"))),0,1)))</f>
        <v>0</v>
      </c>
      <c r="AB11" s="47">
        <f>IF(COUNTIF('技術職員有資格者名簿（見本）'!C11:T11,120)+COUNTIF('技術職員有資格者名簿（見本）'!C11:T11,137)&gt;=1,1,0)</f>
        <v>0</v>
      </c>
      <c r="AC11" s="47">
        <f>IF(AB11=1,0,(IF(0=((COUNTIF('技術職員有資格者名簿（見本）'!C11:T11,222)+COUNTIF('技術職員有資格者名簿（見本）'!C11:T11,223)+COUNTIF('技術職員有資格者名簿（見本）'!C11:T11,238)+COUNTIF('技術職員有資格者名簿（見本）'!C11:T11,239) )),0,1)))</f>
        <v>0</v>
      </c>
      <c r="AD11" s="73">
        <f>IF(AB11+AC11=1,0,(IF(0=(COUNTIF('技術職員有資格者名簿（見本）'!C11:T11,171)+COUNTIF('技術職員有資格者名簿（見本）'!C11:T11,271)+COUNTIF('技術職員有資格者名簿（見本）'!C11:T11,164)++COUNTIF('技術職員有資格者名簿（見本）'!C11:T11,264)+COUNTIF('技術職員有資格者名簿（見本）'!C11:T11,"64-3" )+COUNTIF('技術職員有資格者名簿（見本）'!C11:T11,"001-3")+COUNTIF('技術職員有資格者名簿（見本）'!C11:T11,"002-3")),0,1)))</f>
        <v>0</v>
      </c>
      <c r="AE11" s="47">
        <f>IF(COUNTIF('技術職員有資格者名簿（見本）'!C11:T11,120)&gt;=1,1,0)</f>
        <v>0</v>
      </c>
      <c r="AF11" s="47">
        <f>IF(AE11=1,0,(IF(0=((COUNTIF('技術職員有資格者名簿（見本）'!C11:T11,223) )),0,1)))</f>
        <v>0</v>
      </c>
      <c r="AG11" s="73">
        <f>IF(AE11+AF11=1,0,(IF(0=((COUNTIF('技術職員有資格者名簿（見本）'!C11:T11,172)+COUNTIF('技術職員有資格者名簿（見本）'!C11:T11,272)+COUNTIF('技術職員有資格者名簿（見本）'!C11:T11,"64-4")+COUNTIF('技術職員有資格者名簿（見本）'!C11:T11,"001-4")+COUNTIF('技術職員有資格者名簿（見本）'!C11:T11,"002-4"))),0,1)))</f>
        <v>0</v>
      </c>
      <c r="AH11" s="47">
        <f>IF(COUNTIF('技術職員有資格者名簿（見本）'!C11:T11,111)+COUNTIF('技術職員有資格者名簿（見本）'!C11:T11,113)+COUNTIF('技術職員有資格者名簿（見本）'!C11:T11,120)&gt;=1,1,0)</f>
        <v>1</v>
      </c>
      <c r="AI11" s="47">
        <f>IF(AH11=1,0,(IF(0=((COUNTIF('技術職員有資格者名簿（見本）'!C11:T11,212)+COUNTIF('技術職員有資格者名簿（見本）'!C11:T11,214)+COUNTIF('技術職員有資格者名簿（見本）'!C11:T11,216)+COUNTIF('技術職員有資格者名簿（見本）'!C11:T11,222))),0,1)))</f>
        <v>0</v>
      </c>
      <c r="AJ11" s="47">
        <f>IF(AH11+AI11=1,0,(IF(0=((COUNTIF('技術職員有資格者名簿（見本）'!C11:T11,141)+COUNTIF('技術職員有資格者名簿（見本）'!C11:T11,142)+COUNTIF('技術職員有資格者名簿（見本）'!C11:T11,143)+COUNTIF('技術職員有資格者名簿（見本）'!C11:T11,149)+COUNTIF('技術職員有資格者名簿（見本）'!C11:T11,151)+COUNTIF('技術職員有資格者名簿（見本）'!C11:T11,164)+COUNTIF('技術職員有資格者名簿（見本）'!C11:T11,264)+COUNTIF('技術職員有資格者名簿（見本）'!C11:T11,157)+COUNTIF('技術職員有資格者名簿（見本）'!C11:T11,257)+COUNTIF('技術職員有資格者名簿（見本）'!C11:T11,173)+COUNTIF('技術職員有資格者名簿（見本）'!C11:T11,273)+COUNTIF('技術職員有資格者名簿（見本）'!C11:T11,166)+COUNTIF('技術職員有資格者名簿（見本）'!C11:T11,266)+COUNTIF('技術職員有資格者名簿（見本）'!C11:T11,61)+COUNTIF('技術職員有資格者名簿（見本）'!C11:T11,40)+COUNTIF('技術職員有資格者名簿（見本）'!C11:T11,"64-5")+COUNTIF('技術職員有資格者名簿（見本）'!C11:T11,"001-5")+COUNTIF('技術職員有資格者名簿（見本）'!C11:T11,"002-5") )),0,1)))</f>
        <v>0</v>
      </c>
      <c r="AK11" s="47">
        <f>IF(COUNTIF('技術職員有資格者名簿（見本）'!C11:T11,113)+COUNTIF('技術職員有資格者名簿（見本）'!C11:T11,120)&gt;=1,1,0)</f>
        <v>1</v>
      </c>
      <c r="AL11" s="47">
        <f>IF(AK11=1,0,(IF(0=((COUNTIF('技術職員有資格者名簿（見本）'!C11:T11,214)+COUNTIF('技術職員有資格者名簿（見本）'!C11:T11,223))),0,1)))</f>
        <v>0</v>
      </c>
      <c r="AM11" s="47">
        <f>IF(AK11+AL11=1,0,(IF(0=((COUNTIF('技術職員有資格者名簿（見本）'!C11:T11,179)+COUNTIF('技術職員有資格者名簿（見本）'!C11:T11,279)+COUNTIF('技術職員有資格者名簿（見本）'!C11:T11,180)++COUNTIF('技術職員有資格者名簿（見本）'!C11:T11,280)+COUNTIF('技術職員有資格者名簿（見本）'!C11:T11,"64-6")+COUNTIF('技術職員有資格者名簿（見本）'!C11:T11,"001-6")+COUNTIF('技術職員有資格者名簿（見本）'!C11:T11,"002-6"))),0,1)))</f>
        <v>0</v>
      </c>
      <c r="AN11" s="47">
        <f>IF(COUNTIF('技術職員有資格者名簿（見本）'!C11:T11,120)+COUNTIF('技術職員有資格者名簿（見本）'!C11:T11,137)&gt;=1,1,0)</f>
        <v>0</v>
      </c>
      <c r="AO11" s="47">
        <f>IF(AN11=1,0,(IF(0=((COUNTIF('技術職員有資格者名簿（見本）'!C11:T11,223)+COUNTIF('技術職員有資格者名簿（見本）'!C11:T11,238) )),0,1)))</f>
        <v>0</v>
      </c>
      <c r="AP11" s="47">
        <f>IF(AN11+AO11=1,0,(IF(0=((COUNTIF('技術職員有資格者名簿（見本）'!C11:T11,170)+COUNTIF('技術職員有資格者名簿（見本）'!C11:T11,270)+COUNTIF('技術職員有資格者名簿（見本）'!C11:T11,184)++COUNTIF('技術職員有資格者名簿（見本）'!C11:T11,284)+COUNTIF('技術職員有資格者名簿（見本）'!C11:T11,186)+COUNTIF('技術職員有資格者名簿（見本）'!C11:T11,286)+COUNTIF('技術職員有資格者名簿（見本）'!C11:T11,"64-7")+COUNTIF('技術職員有資格者名簿（見本）'!C11:T11,"001-7")+COUNTIF('技術職員有資格者名簿（見本）'!C11:T11,"002-7"))),0,1)))</f>
        <v>0</v>
      </c>
      <c r="AQ11" s="47">
        <f>IF(COUNTIF('技術職員有資格者名簿（見本）'!C11:T11,127)&gt;=1,1,0)</f>
        <v>0</v>
      </c>
      <c r="AR11" s="47">
        <f>IF(AQ11=1,0,(IF(0=((COUNTIF('技術職員有資格者名簿（見本）'!C11:T11,228)+COUNTIF('技術職員有資格者名簿（見本）'!C11:T11,155) )),0,1)))</f>
        <v>1</v>
      </c>
      <c r="AS11" s="47">
        <f>IF(AQ11+AR11=1,0,(IF(0=((COUNTIF('技術職員有資格者名簿（見本）'!C11:T11,141)+COUNTIF('技術職員有資格者名簿（見本）'!C11:T11,142)+COUNTIF('技術職員有資格者名簿（見本）'!C11:T11,144)++COUNTIF('技術職員有資格者名簿（見本）'!C11:T11,256)+COUNTIF('技術職員有資格者名簿（見本）'!C11:T11,258)+COUNTIF('技術職員有資格者名簿（見本）'!C11:T11,62)+COUNTIF('技術職員有資格者名簿（見本）'!C11:T11,63)+COUNTIF('技術職員有資格者名簿（見本）'!C11:T11,"64-8")+COUNTIF('技術職員有資格者名簿（見本）'!C11:T11,"001-8")+COUNTIF('技術職員有資格者名簿（見本）'!C11:T11,"002-8"))),0,1)))</f>
        <v>0</v>
      </c>
      <c r="AT11" s="47">
        <f>IF(COUNTIF('技術職員有資格者名簿（見本）'!C11:T11,129)&gt;=1,1,0)</f>
        <v>0</v>
      </c>
      <c r="AU11" s="47">
        <f>IF(AT11=1,0,(IF(0=((COUNTIF('技術職員有資格者名簿（見本）'!C11:T11,230) )),0,1)))</f>
        <v>0</v>
      </c>
      <c r="AV11" s="47">
        <f>IF(AT11+AU11=1,0,(IF(0=((COUNTIF('技術職員有資格者名簿（見本）'!C11:T11,146)+COUNTIF('技術職員有資格者名簿（見本）'!C11:T11,147)+COUNTIF('技術職員有資格者名簿（見本）'!C11:T11,148)+COUNTIF('技術職員有資格者名簿（見本）'!C11:T11,152)+COUNTIF('技術職員有資格者名簿（見本）'!C11:T11,153)+COUNTIF('技術職員有資格者名簿（見本）'!C11:T11,154)+COUNTIF('技術職員有資格者名簿（見本）'!C11:T11,265)+COUNTIF('技術職員有資格者名簿（見本）'!C11:T11,174)+COUNTIF('技術職員有資格者名簿（見本）'!C11:T11,274)+COUNTIF('技術職員有資格者名簿（見本）'!C11:T11,175)+COUNTIF('技術職員有資格者名簿（見本）'!C11:T11,275)+COUNTIF('技術職員有資格者名簿（見本）'!C11:T11,176)+COUNTIF('技術職員有資格者名簿（見本）'!C11:T11,276)+COUNTIF('技術職員有資格者名簿（見本）'!C11:T11,170)+COUNTIF('技術職員有資格者名簿（見本）'!C11:T11,270)+COUNTIF('技術職員有資格者名簿（見本）'!C11:T11,62)+COUNTIF('技術職員有資格者名簿（見本）'!C11:T11,63)+COUNTIF('技術職員有資格者名簿（見本）'!C11:T11,"64-9")+COUNTIF('技術職員有資格者名簿（見本）'!C11:T11,"001-9")+COUNTIF('技術職員有資格者名簿（見本）'!C11:T11,"002-9"))),0,1)))</f>
        <v>0</v>
      </c>
      <c r="AW11" s="47">
        <f>IF(COUNTIF('技術職員有資格者名簿（見本）'!C11:T11,120)+COUNTIF('技術職員有資格者名簿（見本）'!C11:T11,137)&gt;=1,1,0)</f>
        <v>0</v>
      </c>
      <c r="AX11" s="47">
        <f>IF(AW11=1,0,(IF(0=((COUNTIF('技術職員有資格者名簿（見本）'!C11:T11,222)+COUNTIF('技術職員有資格者名簿（見本）'!C11:T11,223)+COUNTIF('技術職員有資格者名簿（見本）'!C11:T11,238))),0,1)))</f>
        <v>0</v>
      </c>
      <c r="AY11" s="47">
        <f>IF(AW11+AX11=1,0,(IF(0=((COUNTIF('技術職員有資格者名簿（見本）'!C11:T11,177)+COUNTIF('技術職員有資格者名簿（見本）'!C11:T11,277)+COUNTIF('技術職員有資格者名簿（見本）'!C11:T11,178)++COUNTIF('技術職員有資格者名簿（見本）'!C11:T11,278)+COUNTIF('技術職員有資格者名簿（見本）'!C11:T11,179)+COUNTIF('技術職員有資格者名簿（見本）'!C11:T11,279)+COUNTIF('技術職員有資格者名簿（見本）'!C11:T11,"64-10")+COUNTIF('技術職員有資格者名簿（見本）'!C11:T11,"001-10")+COUNTIF('技術職員有資格者名簿（見本）'!C11:T11,"002-10"))),0,1)))</f>
        <v>0</v>
      </c>
      <c r="AZ11" s="47">
        <f>IF(COUNTIF('技術職員有資格者名簿（見本）'!C11:T11,113)+COUNTIF('技術職員有資格者名簿（見本）'!C11:T11,120)+COUNTIF('技術職員有資格者名簿（見本）'!C11:T11,137)&gt;=1,1,0)</f>
        <v>1</v>
      </c>
      <c r="BA11" s="47">
        <f>IF(AZ11=1,0,(IF(0=((COUNTIF('技術職員有資格者名簿（見本）'!C11:T11,214)+COUNTIF('技術職員有資格者名簿（見本）'!C11:T11,222))),0,1)))</f>
        <v>0</v>
      </c>
      <c r="BB11" s="47">
        <f>IF(AZ11+BA11=1,0,(IF(0=((COUNTIF('技術職員有資格者名簿（見本）'!C11:T11,142)+COUNTIF('技術職員有資格者名簿（見本）'!C11:T11,181)+COUNTIF('技術職員有資格者名簿（見本）'!C11:T11,281)++COUNTIF('技術職員有資格者名簿（見本）'!C11:T11,"64-11")+COUNTIF('技術職員有資格者名簿（見本）'!C11:T11,"001-11")+COUNTIF('技術職員有資格者名簿（見本）'!C11:T11,"002-11"))),0,1)))</f>
        <v>0</v>
      </c>
      <c r="BC11" s="47">
        <f>IF(COUNTIF('技術職員有資格者名簿（見本）'!C11:T11,120)&gt;=1,1,0)</f>
        <v>0</v>
      </c>
      <c r="BD11" s="47">
        <f>IF(BC11=1,0,(IF(0=((COUNTIF('技術職員有資格者名簿（見本）'!C11:T11,222))),0,1)))</f>
        <v>0</v>
      </c>
      <c r="BE11" s="47">
        <f>IF(BC11+BD11=1,0,(IF(0=((COUNTIF('技術職員有資格者名簿（見本）'!C11:T11,182)+COUNTIF('技術職員有資格者名簿（見本）'!C11:T11,282)++COUNTIF('技術職員有資格者名簿（見本）'!C11:T11,"64-12")+COUNTIF('技術職員有資格者名簿（見本）'!C11:T11,"001-12")+COUNTIF('技術職員有資格者名簿（見本）'!C11:T11,"002-12"))),0,1)))</f>
        <v>0</v>
      </c>
      <c r="BF11" s="47">
        <f>IF(COUNTIF('技術職員有資格者名簿（見本）'!C11:T11,111)+COUNTIF('技術職員有資格者名簿（見本）'!C11:T11,113)&gt;=1,1,0)</f>
        <v>1</v>
      </c>
      <c r="BG11" s="47">
        <f>IF(BF11=1,0,(IF(0=((COUNTIF('技術職員有資格者名簿（見本）'!C11:T11,212)+COUNTIF('技術職員有資格者名簿（見本）'!C11:T11,214))),0,1)))</f>
        <v>0</v>
      </c>
      <c r="BH11" s="47">
        <f>IF(BF11+BG11=1,0,(IF(0=((COUNTIF('技術職員有資格者名簿（見本）'!C11:T11,141)+COUNTIF('技術職員有資格者名簿（見本）'!C11:T11,142)++COUNTIF('技術職員有資格者名簿（見本）'!C11:T11,"64-13")+COUNTIF('技術職員有資格者名簿（見本）'!C11:T11,"001-13")+COUNTIF('技術職員有資格者名簿（見本）'!C11:T11,"002-13"))),0,1)))</f>
        <v>0</v>
      </c>
      <c r="BI11" s="47">
        <f>IF(COUNTIF('技術職員有資格者名簿（見本）'!C11:T11,113)&gt;=1,1,0)</f>
        <v>1</v>
      </c>
      <c r="BJ11" s="47">
        <f>IF(BI11=1,0,(IF(0=((COUNTIF('技術職員有資格者名簿（見本）'!C11:T11,214))),0,1)))</f>
        <v>0</v>
      </c>
      <c r="BK11" s="47">
        <f>IF(BI11+BJ11=1,0,(IF(0=((COUNTIF('技術職員有資格者名簿（見本）'!C11:T11,141)+COUNTIF('技術職員有資格者名簿（見本）'!C11:T11,142)+COUNTIF('技術職員有資格者名簿（見本）'!C11:T11,149)+COUNTIF('技術職員有資格者名簿（見本）'!C11:T11,"64-14")+COUNTIF('技術職員有資格者名簿（見本）'!C11:T11,"001-14")+COUNTIF('技術職員有資格者名簿（見本）'!C11:T11,"002-14"))),0,1)))</f>
        <v>0</v>
      </c>
      <c r="BL11" s="47">
        <f>IF(COUNTIF('技術職員有資格者名簿（見本）'!C11:T11,120)&gt;=1,1,0)</f>
        <v>0</v>
      </c>
      <c r="BM11" s="47">
        <f>IF(BL11=1,0,(IF(0=((COUNTIF('技術職員有資格者名簿（見本）'!C11:T11,223) )),0,1)))</f>
        <v>0</v>
      </c>
      <c r="BN11" s="47">
        <f>IF(BL11+BM11=1,0,(IF(0=((COUNTIF('技術職員有資格者名簿（見本）'!C11:T11,170)+COUNTIF('技術職員有資格者名簿（見本）'!C11:T11,270)+COUNTIF('技術職員有資格者名簿（見本）'!C11:T11,183)+COUNTIF('技術職員有資格者名簿（見本）'!C11:T11,283)+COUNTIF('技術職員有資格者名簿（見本）'!C11:T11,184)+COUNTIF('技術職員有資格者名簿（見本）'!C11:T11,284)+COUNTIF('技術職員有資格者名簿（見本）'!C11:T11,185)+COUNTIF('技術職員有資格者名簿（見本）'!C11:T11,285)+COUNTIF('技術職員有資格者名簿（見本）'!C11:T11,"64-15")+COUNTIF('技術職員有資格者名簿（見本）'!C11:T11,"001-15")+COUNTIF('技術職員有資格者名簿（見本）'!C11:T11,"002-15"))),0,1)))</f>
        <v>0</v>
      </c>
      <c r="BO11" s="47">
        <f>IF(COUNTIF('技術職員有資格者名簿（見本）'!C11:T11,120)&gt;=1,1,0)</f>
        <v>0</v>
      </c>
      <c r="BP11" s="47">
        <f>IF(BO11=1,0,(IF(0=((COUNTIF('技術職員有資格者名簿（見本）'!C11:T11,223) )),0,1)))</f>
        <v>0</v>
      </c>
      <c r="BQ11" s="47">
        <f>IF(BO11+BP11=1,0,(IF(0=((COUNTIF('技術職員有資格者名簿（見本）'!C11:T11,187)+COUNTIF('技術職員有資格者名簿（見本）'!C11:T11,287)++COUNTIF('技術職員有資格者名簿（見本）'!C11:T11,"64-16")+COUNTIF('技術職員有資格者名簿（見本）'!C11:T11,"001-16")+COUNTIF('技術職員有資格者名簿（見本）'!C11:T11,"002-16"))),0,1)))</f>
        <v>0</v>
      </c>
      <c r="BR11" s="47">
        <f>IF(COUNTIF('技術職員有資格者名簿（見本）'!C11:T11,113)+COUNTIF('技術職員有資格者名簿（見本）'!C11:T11,120)&gt;=1,1,0)</f>
        <v>1</v>
      </c>
      <c r="BS11" s="47">
        <f>IF(BR11=1,0,(IF(0=((COUNTIF('技術職員有資格者名簿（見本）'!C11:T11,215)+COUNTIF('技術職員有資格者名簿（見本）'!C11:T11,223))),0,1)))</f>
        <v>0</v>
      </c>
      <c r="BT11" s="47">
        <f>IF(BR11+BS11=1,0,(IF(0=((COUNTIF('技術職員有資格者名簿（見本）'!C11:T11,188)+COUNTIF('技術職員有資格者名簿（見本）'!C11:T11,288)+COUNTIF('技術職員有資格者名簿（見本）'!C11:T11,189)++COUNTIF('技術職員有資格者名簿（見本）'!C11:T11,289)+COUNTIF('技術職員有資格者名簿（見本）'!C11:T11,190)+COUNTIF('技術職員有資格者名簿（見本）'!C11:T11,290)+COUNTIF('技術職員有資格者名簿（見本）'!C11:T11,191)+COUNTIF('技術職員有資格者名簿（見本）'!C11:T11,291)+COUNTIF('技術職員有資格者名簿（見本）'!C11:T11,167)+COUNTIF('技術職員有資格者名簿（見本）'!C11:T11,"64-17")+COUNTIF('技術職員有資格者名簿（見本）'!C11:T11,"001-17")+COUNTIF('技術職員有資格者名簿（見本）'!C11:T11,"002-17"))),0,1)))</f>
        <v>0</v>
      </c>
      <c r="BU11" s="47">
        <f>IF(COUNTIF('技術職員有資格者名簿（見本）'!C11:T11,120)&gt;=1,1,0)</f>
        <v>0</v>
      </c>
      <c r="BV11" s="47">
        <f>IF(BU11=1,0,(IF(0=((COUNTIF('技術職員有資格者名簿（見本）'!C11:T11,223) )),0,1)))</f>
        <v>0</v>
      </c>
      <c r="BW11" s="47">
        <f>IF(BU11+BV11=1,0,(IF(0=((COUNTIF('技術職員有資格者名簿（見本）'!C11:T11,197)+COUNTIF('技術職員有資格者名簿（見本）'!C11:T11,297)++COUNTIF('技術職員有資格者名簿（見本）'!C11:T11,"64-18")+COUNTIF('技術職員有資格者名簿（見本）'!C11:T11,"001-18")+COUNTIF('技術職員有資格者名簿（見本）'!C11:T11,"002-18"))),0,1)))</f>
        <v>0</v>
      </c>
      <c r="BX11" s="47">
        <f>IF(COUNTIF('技術職員有資格者名簿（見本）'!C11:T11,120)+COUNTIF('技術職員有資格者名簿（見本）'!C11:T11,137)&gt;=1,1,0)</f>
        <v>0</v>
      </c>
      <c r="BY11" s="47">
        <f>IF(BX11=1,0,(IF(0=((COUNTIF('技術職員有資格者名簿（見本）'!C11:T11,223)+COUNTIF('技術職員有資格者名簿（見本）'!C11:T11,238) )),0,1)))</f>
        <v>0</v>
      </c>
      <c r="BZ11" s="47">
        <f>IF(BX11+BY11=1,0,(IF(0=((COUNTIF('技術職員有資格者名簿（見本）'!C11:T11,192)+COUNTIF('技術職員有資格者名簿（見本）'!C11:T11,292)+COUNTIF('技術職員有資格者名簿（見本）'!C11:T11,193)++COUNTIF('技術職員有資格者名簿（見本）'!C11:T11,293)+COUNTIF('技術職員有資格者名簿（見本）'!C11:T11,"64-19")+COUNTIF('技術職員有資格者名簿（見本）'!C11:T11,"001-19")+COUNTIF('技術職員有資格者名簿（見本）'!C11:T11,"002-19"))),0,1)))</f>
        <v>0</v>
      </c>
      <c r="CA11" s="47">
        <v>0</v>
      </c>
      <c r="CB11" s="47">
        <v>0</v>
      </c>
      <c r="CC11" s="47">
        <f>IF(CA11+CB11=1,0,(IF(0=((COUNTIF('技術職員有資格者名簿（見本）'!C11:T11,145)+COUNTIF('技術職員有資格者名簿（見本）'!C11:T11,146)+COUNTIF('技術職員有資格者名簿（見本）'!C11:T11,"001-20")+COUNTIF('技術職員有資格者名簿（見本）'!C11:T11,"002-20"))),0,1)))</f>
        <v>0</v>
      </c>
      <c r="CD11" s="47">
        <f>IF(COUNTIF('技術職員有資格者名簿（見本）'!C11:T11,120)&gt;=1,1,0)</f>
        <v>0</v>
      </c>
      <c r="CE11" s="47">
        <f>IF(CD11=1,0,(IF(0=((COUNTIF('技術職員有資格者名簿（見本）'!C11:T11,223) )),0,1)))</f>
        <v>0</v>
      </c>
      <c r="CF11" s="47">
        <f>IF(CD11+CE11=1,0,(IF(0=((COUNTIF('技術職員有資格者名簿（見本）'!C11:T11,194)+COUNTIF('技術職員有資格者名簿（見本）'!C11:T11,294)+COUNTIF('技術職員有資格者名簿（見本）'!C11:T11,"64-21")+COUNTIF('技術職員有資格者名簿（見本）'!C11:T11,"001-21")+COUNTIF('技術職員有資格者名簿（見本）'!C11:T11,"002-21"))),0,1)))</f>
        <v>0</v>
      </c>
      <c r="CG11" s="47">
        <f>IF(COUNTIF('技術職員有資格者名簿（見本）'!C11:T11,131)&gt;=1,1,0)</f>
        <v>0</v>
      </c>
      <c r="CH11" s="47">
        <f>IF(CG11=1,0,(IF(0=((COUNTIF('技術職員有資格者名簿（見本）'!C11:T11,232) )),0,1)))</f>
        <v>0</v>
      </c>
      <c r="CI11" s="47">
        <f>IF(CG11+CH11=1,0,(IF(0=((COUNTIF('技術職員有資格者名簿（見本）'!C11:T11,144)+COUNTIF('技術職員有資格者名簿（見本）'!C11:T11,259)+COUNTIF('技術職員有資格者名簿（見本）'!C11:T11,"64-22")+COUNTIF('技術職員有資格者名簿（見本）'!C11:T11,"001-22")+COUNTIF('技術職員有資格者名簿（見本）'!C11:T11,"002-22"))),0,1)))</f>
        <v>0</v>
      </c>
      <c r="CJ11" s="47">
        <f>IF(COUNTIF('技術職員有資格者名簿（見本）'!C11:T11,133)&gt;=1,1,0)</f>
        <v>0</v>
      </c>
      <c r="CK11" s="47">
        <f>IF(CJ11=1,0,(IF(0=((COUNTIF('技術職員有資格者名簿（見本）'!C11:T11,234))),0,1)))</f>
        <v>0</v>
      </c>
      <c r="CL11" s="47">
        <f>IF(CJ11+CK11=1,0,(IF(0=((COUNTIF('技術職員有資格者名簿（見本）'!C11:T11,141)+COUNTIF('技術職員有資格者名簿（見本）'!C11:T11,142)+COUNTIF('技術職員有資格者名簿（見本）'!C11:T11,150)+COUNTIF('技術職員有資格者名簿（見本）'!C11:T11,151)+COUNTIF('技術職員有資格者名簿（見本）'!C11:T11,196)+COUNTIF('技術職員有資格者名簿（見本）'!C11:T11,296)+COUNTIF('技術職員有資格者名簿（見本）'!C11:T11,"64-23")+COUNTIF('技術職員有資格者名簿（見本）'!C11:T11,"001-23")+COUNTIF('技術職員有資格者名簿（見本）'!C11:T11,"002-23"))),0,1)))</f>
        <v>0</v>
      </c>
      <c r="CM11" s="47">
        <v>0</v>
      </c>
      <c r="CN11" s="47">
        <v>0</v>
      </c>
      <c r="CO11" s="47">
        <f>IF(CM11+CN11=1,0,(IF(0=((COUNTIF('技術職員有資格者名簿（見本）'!C11:T11,148)+COUNTIF('技術職員有資格者名簿（見本）'!C11:T11,198)+COUNTIF('技術職員有資格者名簿（見本）'!C11:T11,298)+COUNTIF('技術職員有資格者名簿（見本）'!C11:T11,61)+COUNTIF('技術職員有資格者名簿（見本）'!C11:T11,"001-24")+COUNTIF('技術職員有資格者名簿（見本）'!C11:T11,"002-24"))),0,1)))</f>
        <v>0</v>
      </c>
      <c r="CP11" s="47">
        <f>IF(COUNTIF('技術職員有資格者名簿（見本）'!C11:T11,120)&gt;=1,1,0)</f>
        <v>0</v>
      </c>
      <c r="CQ11" s="47">
        <f>IF(CP11=1,0,(IF(0=((COUNTIF('技術職員有資格者名簿（見本）'!C11:T11,223) )),0,1)))</f>
        <v>0</v>
      </c>
      <c r="CR11" s="47">
        <f>IF(CP11+CQ11=1,0,(IF(0=((COUNTIF('技術職員有資格者名簿（見本）'!C11:T11,195)+COUNTIF('技術職員有資格者名簿（見本）'!C11:T11,295)+COUNTIF('技術職員有資格者名簿（見本）'!C11:T11,"64-25")+COUNTIF('技術職員有資格者名簿（見本）'!C11:T11,"001-25")+COUNTIF('技術職員有資格者名簿（見本）'!C11:T11,"002-25"))),0,1)))</f>
        <v>0</v>
      </c>
      <c r="CS11" s="47">
        <f>IF(COUNTIF('技術職員有資格者名簿（見本）'!C11:T11,113)&gt;=1,1,0)</f>
        <v>1</v>
      </c>
      <c r="CT11" s="47">
        <f>IF(CS11=1,0,(IF(0=((COUNTIF('技術職員有資格者名簿（見本）'!C11:T11,214) )),0,1)))</f>
        <v>0</v>
      </c>
      <c r="CU11" s="47">
        <f>IF(CS11+CT11=1,0,(IF(0=((COUNTIF('技術職員有資格者名簿（見本）'!C11:T11,147)+COUNTIF('技術職員有資格者名簿（見本）'!C11:T11,148)+COUNTIF('技術職員有資格者名簿（見本）'!C11:T11,153)+COUNTIF('技術職員有資格者名簿（見本）'!C11:T11,154)+COUNTIF('技術職員有資格者名簿（見本）'!C11:T11,"001-26")+COUNTIF('技術職員有資格者名簿（見本）'!C11:T11,"002-26"))),0,1)))</f>
        <v>0</v>
      </c>
      <c r="CV11" s="47">
        <v>0</v>
      </c>
      <c r="CW11" s="47">
        <v>0</v>
      </c>
      <c r="CX11" s="47">
        <f>IF(COUNTIF('技術職員有資格者名簿（見本）'!C11:T11,168)+COUNTIF('技術職員有資格者名簿（見本）'!C11:T11,169)+COUNTIF('技術職員有資格者名簿（見本）'!C11:T11,"64-27")+COUNTIF('技術職員有資格者名簿（見本）'!C11:T11,"001-27")+COUNTIF('技術職員有資格者名簿（見本）'!C11:T11,"002-27")&gt;=1,1,0)</f>
        <v>0</v>
      </c>
      <c r="CY11" s="47">
        <v>0</v>
      </c>
      <c r="CZ11" s="47">
        <v>0</v>
      </c>
      <c r="DA11" s="47">
        <f>IF(COUNTIF('技術職員有資格者名簿（見本）'!C11:T11,154)+COUNTIF('技術職員有資格者名簿（見本）'!C11:T11,"001-28")+COUNTIF('技術職員有資格者名簿（見本）'!C11:T11,"002-28")&gt;=1,1,0)</f>
        <v>0</v>
      </c>
      <c r="DB11" s="47">
        <f>IF(COUNTIF('技術職員有資格者名簿（見本）'!C11:T11,113)+COUNTIF('技術職員有資格者名簿（見本）'!C11:T11,120)&gt;=1,1,0)</f>
        <v>1</v>
      </c>
      <c r="DC11" s="47">
        <f>IF(DB11=1,0,(IF(0=((COUNTIF('技術職員有資格者名簿（見本）'!C11:T11,214)+COUNTIF('技術職員有資格者名簿（見本）'!C11:T11,221)+COUNTIF('技術職員有資格者名簿（見本）'!C11:T11,222))),0,1)))</f>
        <v>0</v>
      </c>
      <c r="DD11" s="47">
        <f>IF(DB11+DC11=1,0,(IF(0=((COUNTIF('技術職員有資格者名簿（見本）'!C11:T11,141)+COUNTIF('技術職員有資格者名簿（見本）'!C11:T11,142)+COUNTIF('技術職員有資格者名簿（見本）'!C11:T11,157)++COUNTIF('技術職員有資格者名簿（見本）'!C11:T11,257)+COUNTIF('技術職員有資格者名簿（見本）'!C11:T11,60)+COUNTIF('技術職員有資格者名簿（見本）'!C11:T11,"001-29")+COUNTIF('技術職員有資格者名簿（見本）'!C11:T11,"002-29"))),0,1)))</f>
        <v>0</v>
      </c>
    </row>
    <row r="12" spans="1:108" ht="48" customHeight="1">
      <c r="A12" s="125">
        <v>2</v>
      </c>
      <c r="B12" s="163" t="s">
        <v>39</v>
      </c>
      <c r="C12" s="164">
        <v>238</v>
      </c>
      <c r="D12" s="159" t="str">
        <f>IFERROR(VLOOKUP($C12,建設工事資格区分コード表!$A:$F,4,FALSE)&amp;"","")</f>
        <v>２級</v>
      </c>
      <c r="E12" s="160" t="str">
        <f>IFERROR(VLOOKUP($C12,建設工事資格区分コード表!$A:$F,6,FALSE),"")</f>
        <v>建築士</v>
      </c>
      <c r="F12" s="166"/>
      <c r="G12" s="159" t="str">
        <f>IFERROR(VLOOKUP($F12,建設工事資格区分コード表!$A:$F,4,FALSE)&amp;"","")</f>
        <v/>
      </c>
      <c r="H12" s="160" t="str">
        <f>IFERROR(VLOOKUP($F12,建設工事資格区分コード表!$A:$F,6,FALSE),"")</f>
        <v/>
      </c>
      <c r="I12" s="166"/>
      <c r="J12" s="159" t="str">
        <f>IFERROR(VLOOKUP($I12,建設工事資格区分コード表!$A:$F,4,FALSE)&amp;"","")</f>
        <v/>
      </c>
      <c r="K12" s="160" t="str">
        <f>IFERROR(VLOOKUP($I12,建設工事資格区分コード表!$A:$F,6,FALSE),"")</f>
        <v/>
      </c>
      <c r="L12" s="165"/>
      <c r="M12" s="159" t="str">
        <f>IFERROR(VLOOKUP($L12,建設工事資格区分コード表!$A:$F,4,FALSE)&amp;"","")</f>
        <v/>
      </c>
      <c r="N12" s="160" t="str">
        <f>IFERROR(VLOOKUP($L12,建設工事資格区分コード表!$A:$F,6,FALSE),"")</f>
        <v/>
      </c>
      <c r="O12" s="165"/>
      <c r="P12" s="159" t="str">
        <f>IFERROR(VLOOKUP($O12,建設工事資格区分コード表!$A:$F,4,FALSE)&amp;"","")</f>
        <v/>
      </c>
      <c r="Q12" s="160" t="str">
        <f>IFERROR(VLOOKUP($O12,建設工事資格区分コード表!$A:$F,6,FALSE),"")</f>
        <v/>
      </c>
      <c r="R12" s="165"/>
      <c r="S12" s="159" t="str">
        <f>IFERROR(VLOOKUP($R12,建設工事資格区分コード表!$A:$F,4,FALSE)&amp;"","")</f>
        <v/>
      </c>
      <c r="T12" s="161" t="str">
        <f>IFERROR(VLOOKUP($R12,建設工事資格区分コード表!$A:$F,6,FALSE),"")</f>
        <v/>
      </c>
      <c r="V12" s="58">
        <f>IF(COUNTIF('技術職員有資格者名簿（見本）'!C12:T12,111)+COUNTIF('技術職員有資格者名簿（見本）'!C12:T12,113)&gt;=1,1,0)</f>
        <v>0</v>
      </c>
      <c r="W12" s="47">
        <f>IF(V12=1,0,(IF(0=((COUNTIF('技術職員有資格者名簿（見本）'!$C12:$T12,212)+COUNTIF('技術職員有資格者名簿（見本）'!$C12:$T12,214))),0,1)))</f>
        <v>0</v>
      </c>
      <c r="X12" s="73">
        <f>IF(V12+W12=1,0,(IF(0=((COUNTIF('技術職員有資格者名簿（見本）'!C12:T12,141)+COUNTIF('技術職員有資格者名簿（見本）'!C12:T12,142)+COUNTIF('技術職員有資格者名簿（見本）'!C12:T12,143)++COUNTIF('技術職員有資格者名簿（見本）'!C12:T12,149)+COUNTIF('技術職員有資格者名簿（見本）'!C12:T12,151)+COUNTIF('技術職員有資格者名簿（見本）'!C12:T12,"001-1")+COUNTIF('技術職員有資格者名簿（見本）'!C12:T12,"002-1"))),0,1)))</f>
        <v>0</v>
      </c>
      <c r="Y12" s="47">
        <f>IF(COUNTIF('技術職員有資格者名簿（見本）'!C12:T12,120)+COUNTIF('技術職員有資格者名簿（見本）'!C12:T12,137)&gt;=1,1,0)</f>
        <v>0</v>
      </c>
      <c r="Z12" s="47">
        <f>IF(Y12=1,0,(IF(0=((COUNTIF('技術職員有資格者名簿（見本）'!$C12:T12,221)+COUNTIF('技術職員有資格者名簿（見本）'!$C12:T12,238))),0,1)))</f>
        <v>1</v>
      </c>
      <c r="AA12" s="73">
        <f>IF(Y12+Z12=1,0,(IF(0=((COUNTIF('技術職員有資格者名簿（見本）'!F12:W12,"001-2")+COUNTIF('技術職員有資格者名簿（見本）'!F12:W12,"002-2"))),0,1)))</f>
        <v>0</v>
      </c>
      <c r="AB12" s="47">
        <f>IF(COUNTIF('技術職員有資格者名簿（見本）'!C12:T12,120)+COUNTIF('技術職員有資格者名簿（見本）'!C12:T12,137)&gt;=1,1,0)</f>
        <v>0</v>
      </c>
      <c r="AC12" s="47">
        <f>IF(AB12=1,0,(IF(0=((COUNTIF('技術職員有資格者名簿（見本）'!C12:T12,222)+COUNTIF('技術職員有資格者名簿（見本）'!C12:T12,223)+COUNTIF('技術職員有資格者名簿（見本）'!C12:T12,238)+COUNTIF('技術職員有資格者名簿（見本）'!C12:T12,239) )),0,1)))</f>
        <v>1</v>
      </c>
      <c r="AD12" s="73">
        <f>IF(AB12+AC12=1,0,(IF(0=(COUNTIF('技術職員有資格者名簿（見本）'!C12:T12,171)+COUNTIF('技術職員有資格者名簿（見本）'!C12:T12,271)+COUNTIF('技術職員有資格者名簿（見本）'!C12:T12,164)++COUNTIF('技術職員有資格者名簿（見本）'!C12:T12,264)+COUNTIF('技術職員有資格者名簿（見本）'!C12:T12,"64-3" )+COUNTIF('技術職員有資格者名簿（見本）'!C12:T12,"001-3")+COUNTIF('技術職員有資格者名簿（見本）'!C12:T12,"002-3")),0,1)))</f>
        <v>0</v>
      </c>
      <c r="AE12" s="47">
        <f>IF(COUNTIF('技術職員有資格者名簿（見本）'!C12:T12,120)&gt;=1,1,0)</f>
        <v>0</v>
      </c>
      <c r="AF12" s="47">
        <f>IF(AE12=1,0,(IF(0=((COUNTIF('技術職員有資格者名簿（見本）'!C12:T12,223) )),0,1)))</f>
        <v>0</v>
      </c>
      <c r="AG12" s="73">
        <f>IF(AE12+AF12=1,0,(IF(0=((COUNTIF('技術職員有資格者名簿（見本）'!C12:T12,172)+COUNTIF('技術職員有資格者名簿（見本）'!C12:T12,272)+COUNTIF('技術職員有資格者名簿（見本）'!C12:T12,"64-4")+COUNTIF('技術職員有資格者名簿（見本）'!C12:T12,"001-4")+COUNTIF('技術職員有資格者名簿（見本）'!C12:T12,"002-4"))),0,1)))</f>
        <v>0</v>
      </c>
      <c r="AH12" s="47">
        <f>IF(COUNTIF('技術職員有資格者名簿（見本）'!C12:T12,111)+COUNTIF('技術職員有資格者名簿（見本）'!C12:T12,113)+COUNTIF('技術職員有資格者名簿（見本）'!C12:T12,120)&gt;=1,1,0)</f>
        <v>0</v>
      </c>
      <c r="AI12" s="47">
        <f>IF(AH12=1,0,(IF(0=((COUNTIF('技術職員有資格者名簿（見本）'!C12:T12,212)+COUNTIF('技術職員有資格者名簿（見本）'!C12:T12,214)+COUNTIF('技術職員有資格者名簿（見本）'!C12:T12,216)+COUNTIF('技術職員有資格者名簿（見本）'!C12:T12,222))),0,1)))</f>
        <v>0</v>
      </c>
      <c r="AJ12" s="47">
        <f>IF(AH12+AI12=1,0,(IF(0=((COUNTIF('技術職員有資格者名簿（見本）'!C12:T12,141)+COUNTIF('技術職員有資格者名簿（見本）'!C12:T12,142)+COUNTIF('技術職員有資格者名簿（見本）'!C12:T12,143)+COUNTIF('技術職員有資格者名簿（見本）'!C12:T12,149)+COUNTIF('技術職員有資格者名簿（見本）'!C12:T12,151)+COUNTIF('技術職員有資格者名簿（見本）'!C12:T12,164)+COUNTIF('技術職員有資格者名簿（見本）'!C12:T12,264)+COUNTIF('技術職員有資格者名簿（見本）'!C12:T12,157)+COUNTIF('技術職員有資格者名簿（見本）'!C12:T12,257)+COUNTIF('技術職員有資格者名簿（見本）'!C12:T12,173)+COUNTIF('技術職員有資格者名簿（見本）'!C12:T12,273)+COUNTIF('技術職員有資格者名簿（見本）'!C12:T12,166)+COUNTIF('技術職員有資格者名簿（見本）'!C12:T12,266)+COUNTIF('技術職員有資格者名簿（見本）'!C12:T12,61)+COUNTIF('技術職員有資格者名簿（見本）'!C12:T12,40)+COUNTIF('技術職員有資格者名簿（見本）'!C12:T12,"64-5")+COUNTIF('技術職員有資格者名簿（見本）'!C12:T12,"001-5")+COUNTIF('技術職員有資格者名簿（見本）'!C12:T12,"002-5") )),0,1)))</f>
        <v>0</v>
      </c>
      <c r="AK12" s="47">
        <f>IF(COUNTIF('技術職員有資格者名簿（見本）'!C12:T12,113)+COUNTIF('技術職員有資格者名簿（見本）'!C12:T12,120)&gt;=1,1,0)</f>
        <v>0</v>
      </c>
      <c r="AL12" s="47">
        <f>IF(AK12=1,0,(IF(0=((COUNTIF('技術職員有資格者名簿（見本）'!C12:T12,214)+COUNTIF('技術職員有資格者名簿（見本）'!C12:T12,223))),0,1)))</f>
        <v>0</v>
      </c>
      <c r="AM12" s="47">
        <f>IF(AK12+AL12=1,0,(IF(0=((COUNTIF('技術職員有資格者名簿（見本）'!C12:T12,179)+COUNTIF('技術職員有資格者名簿（見本）'!C12:T12,279)+COUNTIF('技術職員有資格者名簿（見本）'!C12:T12,180)++COUNTIF('技術職員有資格者名簿（見本）'!C12:T12,280)+COUNTIF('技術職員有資格者名簿（見本）'!C12:T12,"64-6")+COUNTIF('技術職員有資格者名簿（見本）'!C12:T12,"001-6")+COUNTIF('技術職員有資格者名簿（見本）'!C12:T12,"002-6"))),0,1)))</f>
        <v>0</v>
      </c>
      <c r="AN12" s="47">
        <f>IF(COUNTIF('技術職員有資格者名簿（見本）'!C12:T12,120)+COUNTIF('技術職員有資格者名簿（見本）'!C12:T12,137)&gt;=1,1,0)</f>
        <v>0</v>
      </c>
      <c r="AO12" s="47">
        <f>IF(AN12=1,0,(IF(0=((COUNTIF('技術職員有資格者名簿（見本）'!C12:T12,223)+COUNTIF('技術職員有資格者名簿（見本）'!C12:T12,238) )),0,1)))</f>
        <v>1</v>
      </c>
      <c r="AP12" s="47">
        <f>IF(AN12+AO12=1,0,(IF(0=((COUNTIF('技術職員有資格者名簿（見本）'!C12:T12,170)+COUNTIF('技術職員有資格者名簿（見本）'!C12:T12,270)+COUNTIF('技術職員有資格者名簿（見本）'!C12:T12,184)++COUNTIF('技術職員有資格者名簿（見本）'!C12:T12,284)+COUNTIF('技術職員有資格者名簿（見本）'!C12:T12,186)+COUNTIF('技術職員有資格者名簿（見本）'!C12:T12,286)+COUNTIF('技術職員有資格者名簿（見本）'!C12:T12,"64-7")+COUNTIF('技術職員有資格者名簿（見本）'!C12:T12,"001-7")+COUNTIF('技術職員有資格者名簿（見本）'!C12:T12,"002-7"))),0,1)))</f>
        <v>0</v>
      </c>
      <c r="AQ12" s="47">
        <f>IF(COUNTIF('技術職員有資格者名簿（見本）'!C12:T12,127)&gt;=1,1,0)</f>
        <v>0</v>
      </c>
      <c r="AR12" s="47">
        <f>IF(AQ12=1,0,(IF(0=((COUNTIF('技術職員有資格者名簿（見本）'!C12:T12,228)+COUNTIF('技術職員有資格者名簿（見本）'!C12:T12,155) )),0,1)))</f>
        <v>0</v>
      </c>
      <c r="AS12" s="47">
        <f>IF(AQ12+AR12=1,0,(IF(0=((COUNTIF('技術職員有資格者名簿（見本）'!C12:T12,141)+COUNTIF('技術職員有資格者名簿（見本）'!C12:T12,142)+COUNTIF('技術職員有資格者名簿（見本）'!C12:T12,144)++COUNTIF('技術職員有資格者名簿（見本）'!C12:T12,256)+COUNTIF('技術職員有資格者名簿（見本）'!C12:T12,258)+COUNTIF('技術職員有資格者名簿（見本）'!C12:T12,62)+COUNTIF('技術職員有資格者名簿（見本）'!C12:T12,63)+COUNTIF('技術職員有資格者名簿（見本）'!C12:T12,"64-8")+COUNTIF('技術職員有資格者名簿（見本）'!C12:T12,"001-8")+COUNTIF('技術職員有資格者名簿（見本）'!C12:T12,"002-8"))),0,1)))</f>
        <v>0</v>
      </c>
      <c r="AT12" s="47">
        <f>IF(COUNTIF('技術職員有資格者名簿（見本）'!C12:T12,129)&gt;=1,1,0)</f>
        <v>0</v>
      </c>
      <c r="AU12" s="47">
        <f>IF(AT12=1,0,(IF(0=((COUNTIF('技術職員有資格者名簿（見本）'!C12:T12,230) )),0,1)))</f>
        <v>0</v>
      </c>
      <c r="AV12" s="47">
        <f>IF(AT12+AU12=1,0,(IF(0=((COUNTIF('技術職員有資格者名簿（見本）'!C12:T12,146)+COUNTIF('技術職員有資格者名簿（見本）'!C12:T12,147)+COUNTIF('技術職員有資格者名簿（見本）'!C12:T12,148)+COUNTIF('技術職員有資格者名簿（見本）'!C12:T12,152)+COUNTIF('技術職員有資格者名簿（見本）'!C12:T12,153)+COUNTIF('技術職員有資格者名簿（見本）'!C12:T12,154)+COUNTIF('技術職員有資格者名簿（見本）'!C12:T12,265)+COUNTIF('技術職員有資格者名簿（見本）'!C12:T12,174)+COUNTIF('技術職員有資格者名簿（見本）'!C12:T12,274)+COUNTIF('技術職員有資格者名簿（見本）'!C12:T12,175)+COUNTIF('技術職員有資格者名簿（見本）'!C12:T12,275)+COUNTIF('技術職員有資格者名簿（見本）'!C12:T12,176)+COUNTIF('技術職員有資格者名簿（見本）'!C12:T12,276)+COUNTIF('技術職員有資格者名簿（見本）'!C12:T12,170)+COUNTIF('技術職員有資格者名簿（見本）'!C12:T12,270)+COUNTIF('技術職員有資格者名簿（見本）'!C12:T12,62)+COUNTIF('技術職員有資格者名簿（見本）'!C12:T12,63)+COUNTIF('技術職員有資格者名簿（見本）'!C12:T12,"64-9")+COUNTIF('技術職員有資格者名簿（見本）'!C12:T12,"001-9")+COUNTIF('技術職員有資格者名簿（見本）'!C12:T12,"002-9"))),0,1)))</f>
        <v>0</v>
      </c>
      <c r="AW12" s="47">
        <f>IF(COUNTIF('技術職員有資格者名簿（見本）'!C12:T12,120)+COUNTIF('技術職員有資格者名簿（見本）'!C12:T12,137)&gt;=1,1,0)</f>
        <v>0</v>
      </c>
      <c r="AX12" s="47">
        <f>IF(AW12=1,0,(IF(0=((COUNTIF('技術職員有資格者名簿（見本）'!C12:T12,222)+COUNTIF('技術職員有資格者名簿（見本）'!C12:T12,223)+COUNTIF('技術職員有資格者名簿（見本）'!C12:T12,238))),0,1)))</f>
        <v>1</v>
      </c>
      <c r="AY12" s="47">
        <f>IF(AW12+AX12=1,0,(IF(0=((COUNTIF('技術職員有資格者名簿（見本）'!C12:T12,177)+COUNTIF('技術職員有資格者名簿（見本）'!C12:T12,277)+COUNTIF('技術職員有資格者名簿（見本）'!C12:T12,178)++COUNTIF('技術職員有資格者名簿（見本）'!C12:T12,278)+COUNTIF('技術職員有資格者名簿（見本）'!C12:T12,179)+COUNTIF('技術職員有資格者名簿（見本）'!C12:T12,279)+COUNTIF('技術職員有資格者名簿（見本）'!C12:T12,"64-10")+COUNTIF('技術職員有資格者名簿（見本）'!C12:T12,"001-10")+COUNTIF('技術職員有資格者名簿（見本）'!C12:T12,"002-10"))),0,1)))</f>
        <v>0</v>
      </c>
      <c r="AZ12" s="47">
        <f>IF(COUNTIF('技術職員有資格者名簿（見本）'!C12:T12,113)+COUNTIF('技術職員有資格者名簿（見本）'!C12:T12,120)+COUNTIF('技術職員有資格者名簿（見本）'!C12:T12,137)&gt;=1,1,0)</f>
        <v>0</v>
      </c>
      <c r="BA12" s="47">
        <f>IF(AZ12=1,0,(IF(0=((COUNTIF('技術職員有資格者名簿（見本）'!C12:T12,214)+COUNTIF('技術職員有資格者名簿（見本）'!C12:T12,222))),0,1)))</f>
        <v>0</v>
      </c>
      <c r="BB12" s="47">
        <f>IF(AZ12+BA12=1,0,(IF(0=((COUNTIF('技術職員有資格者名簿（見本）'!C12:T12,142)+COUNTIF('技術職員有資格者名簿（見本）'!C12:T12,181)+COUNTIF('技術職員有資格者名簿（見本）'!C12:T12,281)++COUNTIF('技術職員有資格者名簿（見本）'!C12:T12,"64-11")+COUNTIF('技術職員有資格者名簿（見本）'!C12:T12,"001-11")+COUNTIF('技術職員有資格者名簿（見本）'!C12:T12,"002-11"))),0,1)))</f>
        <v>0</v>
      </c>
      <c r="BC12" s="47">
        <f>IF(COUNTIF('技術職員有資格者名簿（見本）'!C12:T12,120)&gt;=1,1,0)</f>
        <v>0</v>
      </c>
      <c r="BD12" s="47">
        <f>IF(BC12=1,0,(IF(0=((COUNTIF('技術職員有資格者名簿（見本）'!C12:T12,222))),0,1)))</f>
        <v>0</v>
      </c>
      <c r="BE12" s="47">
        <f>IF(BC12+BD12=1,0,(IF(0=((COUNTIF('技術職員有資格者名簿（見本）'!C12:T12,182)+COUNTIF('技術職員有資格者名簿（見本）'!C12:T12,282)++COUNTIF('技術職員有資格者名簿（見本）'!C12:T12,"64-12")+COUNTIF('技術職員有資格者名簿（見本）'!C12:T12,"001-12")+COUNTIF('技術職員有資格者名簿（見本）'!C12:T12,"002-12"))),0,1)))</f>
        <v>0</v>
      </c>
      <c r="BF12" s="47">
        <f>IF(COUNTIF('技術職員有資格者名簿（見本）'!C12:T12,111)+COUNTIF('技術職員有資格者名簿（見本）'!C12:T12,113)&gt;=1,1,0)</f>
        <v>0</v>
      </c>
      <c r="BG12" s="47">
        <f>IF(BF12=1,0,(IF(0=((COUNTIF('技術職員有資格者名簿（見本）'!C12:T12,212)+COUNTIF('技術職員有資格者名簿（見本）'!C12:T12,214))),0,1)))</f>
        <v>0</v>
      </c>
      <c r="BH12" s="47">
        <f>IF(BF12+BG12=1,0,(IF(0=((COUNTIF('技術職員有資格者名簿（見本）'!C12:T12,141)+COUNTIF('技術職員有資格者名簿（見本）'!C12:T12,142)++COUNTIF('技術職員有資格者名簿（見本）'!C12:T12,"64-13")+COUNTIF('技術職員有資格者名簿（見本）'!C12:T12,"001-13")+COUNTIF('技術職員有資格者名簿（見本）'!C12:T12,"002-13"))),0,1)))</f>
        <v>0</v>
      </c>
      <c r="BI12" s="47">
        <f>IF(COUNTIF('技術職員有資格者名簿（見本）'!C12:T12,113)&gt;=1,1,0)</f>
        <v>0</v>
      </c>
      <c r="BJ12" s="47">
        <f>IF(BI12=1,0,(IF(0=((COUNTIF('技術職員有資格者名簿（見本）'!C12:T12,214))),0,1)))</f>
        <v>0</v>
      </c>
      <c r="BK12" s="47">
        <f>IF(BI12+BJ12=1,0,(IF(0=((COUNTIF('技術職員有資格者名簿（見本）'!C12:T12,141)+COUNTIF('技術職員有資格者名簿（見本）'!C12:T12,142)+COUNTIF('技術職員有資格者名簿（見本）'!C12:T12,149)+COUNTIF('技術職員有資格者名簿（見本）'!C12:T12,"64-14")+COUNTIF('技術職員有資格者名簿（見本）'!C12:T12,"001-14")+COUNTIF('技術職員有資格者名簿（見本）'!C12:T12,"002-14"))),0,1)))</f>
        <v>0</v>
      </c>
      <c r="BL12" s="47">
        <f>IF(COUNTIF('技術職員有資格者名簿（見本）'!C12:T12,120)&gt;=1,1,0)</f>
        <v>0</v>
      </c>
      <c r="BM12" s="47">
        <f>IF(BL12=1,0,(IF(0=((COUNTIF('技術職員有資格者名簿（見本）'!C12:T12,223) )),0,1)))</f>
        <v>0</v>
      </c>
      <c r="BN12" s="47">
        <f>IF(BL12+BM12=1,0,(IF(0=((COUNTIF('技術職員有資格者名簿（見本）'!C12:T12,170)+COUNTIF('技術職員有資格者名簿（見本）'!C12:T12,270)+COUNTIF('技術職員有資格者名簿（見本）'!C12:T12,183)+COUNTIF('技術職員有資格者名簿（見本）'!C12:T12,283)+COUNTIF('技術職員有資格者名簿（見本）'!C12:T12,184)+COUNTIF('技術職員有資格者名簿（見本）'!C12:T12,284)+COUNTIF('技術職員有資格者名簿（見本）'!C12:T12,185)+COUNTIF('技術職員有資格者名簿（見本）'!C12:T12,285)+COUNTIF('技術職員有資格者名簿（見本）'!C12:T12,"64-15")+COUNTIF('技術職員有資格者名簿（見本）'!C12:T12,"001-15")+COUNTIF('技術職員有資格者名簿（見本）'!C12:T12,"002-15"))),0,1)))</f>
        <v>0</v>
      </c>
      <c r="BO12" s="47">
        <f>IF(COUNTIF('技術職員有資格者名簿（見本）'!C12:T12,120)&gt;=1,1,0)</f>
        <v>0</v>
      </c>
      <c r="BP12" s="47">
        <f>IF(BO12=1,0,(IF(0=((COUNTIF('技術職員有資格者名簿（見本）'!C12:T12,223) )),0,1)))</f>
        <v>0</v>
      </c>
      <c r="BQ12" s="47">
        <f>IF(BO12+BP12=1,0,(IF(0=((COUNTIF('技術職員有資格者名簿（見本）'!C12:T12,187)+COUNTIF('技術職員有資格者名簿（見本）'!C12:T12,287)++COUNTIF('技術職員有資格者名簿（見本）'!C12:T12,"64-16")+COUNTIF('技術職員有資格者名簿（見本）'!C12:T12,"001-16")+COUNTIF('技術職員有資格者名簿（見本）'!C12:T12,"002-16"))),0,1)))</f>
        <v>0</v>
      </c>
      <c r="BR12" s="47">
        <f>IF(COUNTIF('技術職員有資格者名簿（見本）'!C12:T12,113)+COUNTIF('技術職員有資格者名簿（見本）'!C12:T12,120)&gt;=1,1,0)</f>
        <v>0</v>
      </c>
      <c r="BS12" s="47">
        <f>IF(BR12=1,0,(IF(0=((COUNTIF('技術職員有資格者名簿（見本）'!C12:T12,215)+COUNTIF('技術職員有資格者名簿（見本）'!C12:T12,223))),0,1)))</f>
        <v>0</v>
      </c>
      <c r="BT12" s="47">
        <f>IF(BR12+BS12=1,0,(IF(0=((COUNTIF('技術職員有資格者名簿（見本）'!C12:T12,188)+COUNTIF('技術職員有資格者名簿（見本）'!C12:T12,288)+COUNTIF('技術職員有資格者名簿（見本）'!C12:T12,189)++COUNTIF('技術職員有資格者名簿（見本）'!C12:T12,289)+COUNTIF('技術職員有資格者名簿（見本）'!C12:T12,190)+COUNTIF('技術職員有資格者名簿（見本）'!C12:T12,290)+COUNTIF('技術職員有資格者名簿（見本）'!C12:T12,191)+COUNTIF('技術職員有資格者名簿（見本）'!C12:T12,291)+COUNTIF('技術職員有資格者名簿（見本）'!C12:T12,167)+COUNTIF('技術職員有資格者名簿（見本）'!C12:T12,"64-17")+COUNTIF('技術職員有資格者名簿（見本）'!C12:T12,"001-17")+COUNTIF('技術職員有資格者名簿（見本）'!C12:T12,"002-17"))),0,1)))</f>
        <v>0</v>
      </c>
      <c r="BU12" s="47">
        <f>IF(COUNTIF('技術職員有資格者名簿（見本）'!C12:T12,120)&gt;=1,1,0)</f>
        <v>0</v>
      </c>
      <c r="BV12" s="47">
        <f>IF(BU12=1,0,(IF(0=((COUNTIF('技術職員有資格者名簿（見本）'!C12:T12,223) )),0,1)))</f>
        <v>0</v>
      </c>
      <c r="BW12" s="47">
        <f>IF(BU12+BV12=1,0,(IF(0=((COUNTIF('技術職員有資格者名簿（見本）'!C12:T12,197)+COUNTIF('技術職員有資格者名簿（見本）'!C12:T12,297)++COUNTIF('技術職員有資格者名簿（見本）'!C12:T12,"64-18")+COUNTIF('技術職員有資格者名簿（見本）'!C12:T12,"001-18")+COUNTIF('技術職員有資格者名簿（見本）'!C12:T12,"002-18"))),0,1)))</f>
        <v>0</v>
      </c>
      <c r="BX12" s="47">
        <f>IF(COUNTIF('技術職員有資格者名簿（見本）'!C12:T12,120)+COUNTIF('技術職員有資格者名簿（見本）'!C12:T12,137)&gt;=1,1,0)</f>
        <v>0</v>
      </c>
      <c r="BY12" s="47">
        <f>IF(BX12=1,0,(IF(0=((COUNTIF('技術職員有資格者名簿（見本）'!C12:T12,223)+COUNTIF('技術職員有資格者名簿（見本）'!C12:T12,238) )),0,1)))</f>
        <v>1</v>
      </c>
      <c r="BZ12" s="47">
        <f>IF(BX12+BY12=1,0,(IF(0=((COUNTIF('技術職員有資格者名簿（見本）'!C12:T12,192)+COUNTIF('技術職員有資格者名簿（見本）'!C12:T12,292)+COUNTIF('技術職員有資格者名簿（見本）'!C12:T12,193)++COUNTIF('技術職員有資格者名簿（見本）'!C12:T12,293)+COUNTIF('技術職員有資格者名簿（見本）'!C12:T12,"64-19")+COUNTIF('技術職員有資格者名簿（見本）'!C12:T12,"001-19")+COUNTIF('技術職員有資格者名簿（見本）'!C12:T12,"002-19"))),0,1)))</f>
        <v>0</v>
      </c>
      <c r="CA12" s="47">
        <v>0</v>
      </c>
      <c r="CB12" s="47">
        <v>0</v>
      </c>
      <c r="CC12" s="47">
        <f>IF(CA12+CB12=1,0,(IF(0=((COUNTIF('技術職員有資格者名簿（見本）'!C12:T12,145)+COUNTIF('技術職員有資格者名簿（見本）'!C12:T12,146)+COUNTIF('技術職員有資格者名簿（見本）'!C12:T12,"001-20")+COUNTIF('技術職員有資格者名簿（見本）'!C12:T12,"002-20"))),0,1)))</f>
        <v>0</v>
      </c>
      <c r="CD12" s="47">
        <f>IF(COUNTIF('技術職員有資格者名簿（見本）'!C12:T12,120)&gt;=1,1,0)</f>
        <v>0</v>
      </c>
      <c r="CE12" s="47">
        <f>IF(CD12=1,0,(IF(0=((COUNTIF('技術職員有資格者名簿（見本）'!C12:T12,223) )),0,1)))</f>
        <v>0</v>
      </c>
      <c r="CF12" s="47">
        <f>IF(CD12+CE12=1,0,(IF(0=((COUNTIF('技術職員有資格者名簿（見本）'!C12:T12,194)+COUNTIF('技術職員有資格者名簿（見本）'!C12:T12,294)+COUNTIF('技術職員有資格者名簿（見本）'!C12:T12,"64-21")+COUNTIF('技術職員有資格者名簿（見本）'!C12:T12,"001-21")+COUNTIF('技術職員有資格者名簿（見本）'!C12:T12,"002-21"))),0,1)))</f>
        <v>0</v>
      </c>
      <c r="CG12" s="47">
        <f>IF(COUNTIF('技術職員有資格者名簿（見本）'!C12:T12,131)&gt;=1,1,0)</f>
        <v>0</v>
      </c>
      <c r="CH12" s="47">
        <f>IF(CG12=1,0,(IF(0=((COUNTIF('技術職員有資格者名簿（見本）'!C12:T12,232) )),0,1)))</f>
        <v>0</v>
      </c>
      <c r="CI12" s="47">
        <f>IF(CG12+CH12=1,0,(IF(0=((COUNTIF('技術職員有資格者名簿（見本）'!C12:T12,144)+COUNTIF('技術職員有資格者名簿（見本）'!C12:T12,259)+COUNTIF('技術職員有資格者名簿（見本）'!C12:T12,"64-22")+COUNTIF('技術職員有資格者名簿（見本）'!C12:T12,"001-22")+COUNTIF('技術職員有資格者名簿（見本）'!C12:T12,"002-22"))),0,1)))</f>
        <v>0</v>
      </c>
      <c r="CJ12" s="47">
        <f>IF(COUNTIF('技術職員有資格者名簿（見本）'!C12:T12,133)&gt;=1,1,0)</f>
        <v>0</v>
      </c>
      <c r="CK12" s="47">
        <f>IF(CJ12=1,0,(IF(0=((COUNTIF('技術職員有資格者名簿（見本）'!C12:T12,234))),0,1)))</f>
        <v>0</v>
      </c>
      <c r="CL12" s="47">
        <f>IF(CJ12+CK12=1,0,(IF(0=((COUNTIF('技術職員有資格者名簿（見本）'!C12:T12,141)+COUNTIF('技術職員有資格者名簿（見本）'!C12:T12,142)+COUNTIF('技術職員有資格者名簿（見本）'!C12:T12,150)+COUNTIF('技術職員有資格者名簿（見本）'!C12:T12,151)+COUNTIF('技術職員有資格者名簿（見本）'!C12:T12,196)+COUNTIF('技術職員有資格者名簿（見本）'!C12:T12,296)+COUNTIF('技術職員有資格者名簿（見本）'!C12:T12,"64-23")+COUNTIF('技術職員有資格者名簿（見本）'!C12:T12,"001-23")+COUNTIF('技術職員有資格者名簿（見本）'!C12:T12,"002-23"))),0,1)))</f>
        <v>0</v>
      </c>
      <c r="CM12" s="47">
        <v>0</v>
      </c>
      <c r="CN12" s="47">
        <v>0</v>
      </c>
      <c r="CO12" s="47">
        <f>IF(CM12+CN12=1,0,(IF(0=((COUNTIF('技術職員有資格者名簿（見本）'!C12:T12,148)+COUNTIF('技術職員有資格者名簿（見本）'!C12:T12,198)+COUNTIF('技術職員有資格者名簿（見本）'!C12:T12,298)+COUNTIF('技術職員有資格者名簿（見本）'!C12:T12,61)+COUNTIF('技術職員有資格者名簿（見本）'!C12:T12,"001-24")+COUNTIF('技術職員有資格者名簿（見本）'!C12:T12,"002-24"))),0,1)))</f>
        <v>0</v>
      </c>
      <c r="CP12" s="47">
        <f>IF(COUNTIF('技術職員有資格者名簿（見本）'!C12:T12,120)&gt;=1,1,0)</f>
        <v>0</v>
      </c>
      <c r="CQ12" s="47">
        <f>IF(CP12=1,0,(IF(0=((COUNTIF('技術職員有資格者名簿（見本）'!C12:T12,223) )),0,1)))</f>
        <v>0</v>
      </c>
      <c r="CR12" s="47">
        <f>IF(CP12+CQ12=1,0,(IF(0=((COUNTIF('技術職員有資格者名簿（見本）'!C12:T12,195)+COUNTIF('技術職員有資格者名簿（見本）'!C12:T12,295)+COUNTIF('技術職員有資格者名簿（見本）'!C12:T12,"64-25")+COUNTIF('技術職員有資格者名簿（見本）'!C12:T12,"001-25")+COUNTIF('技術職員有資格者名簿（見本）'!C12:T12,"002-25"))),0,1)))</f>
        <v>0</v>
      </c>
      <c r="CS12" s="47">
        <f>IF(COUNTIF('技術職員有資格者名簿（見本）'!C12:T12,113)&gt;=1,1,0)</f>
        <v>0</v>
      </c>
      <c r="CT12" s="47">
        <f>IF(CS12=1,0,(IF(0=((COUNTIF('技術職員有資格者名簿（見本）'!C12:T12,214) )),0,1)))</f>
        <v>0</v>
      </c>
      <c r="CU12" s="47">
        <f>IF(CS12+CT12=1,0,(IF(0=((COUNTIF('技術職員有資格者名簿（見本）'!C12:T12,147)+COUNTIF('技術職員有資格者名簿（見本）'!C12:T12,148)+COUNTIF('技術職員有資格者名簿（見本）'!C12:T12,153)+COUNTIF('技術職員有資格者名簿（見本）'!C12:T12,154)+COUNTIF('技術職員有資格者名簿（見本）'!C12:T12,"001-26")+COUNTIF('技術職員有資格者名簿（見本）'!C12:T12,"002-26"))),0,1)))</f>
        <v>0</v>
      </c>
      <c r="CV12" s="47">
        <v>0</v>
      </c>
      <c r="CW12" s="47">
        <v>0</v>
      </c>
      <c r="CX12" s="47">
        <f>IF(COUNTIF('技術職員有資格者名簿（見本）'!C12:T12,168)+COUNTIF('技術職員有資格者名簿（見本）'!C12:T12,169)+COUNTIF('技術職員有資格者名簿（見本）'!C12:T12,"64-27")+COUNTIF('技術職員有資格者名簿（見本）'!C12:T12,"001-27")+COUNTIF('技術職員有資格者名簿（見本）'!C12:T12,"002-27")&gt;=1,1,0)</f>
        <v>0</v>
      </c>
      <c r="CY12" s="47">
        <v>0</v>
      </c>
      <c r="CZ12" s="47">
        <v>0</v>
      </c>
      <c r="DA12" s="47">
        <f>IF(COUNTIF('技術職員有資格者名簿（見本）'!C12:T12,154)+COUNTIF('技術職員有資格者名簿（見本）'!C12:T12,"001-28")+COUNTIF('技術職員有資格者名簿（見本）'!C12:T12,"002-28")&gt;=1,1,0)</f>
        <v>0</v>
      </c>
      <c r="DB12" s="47">
        <f>IF(COUNTIF('技術職員有資格者名簿（見本）'!C12:T12,113)+COUNTIF('技術職員有資格者名簿（見本）'!C12:T12,120)&gt;=1,1,0)</f>
        <v>0</v>
      </c>
      <c r="DC12" s="47">
        <f>IF(DB12=1,0,(IF(0=((COUNTIF('技術職員有資格者名簿（見本）'!C12:T12,214)+COUNTIF('技術職員有資格者名簿（見本）'!C12:T12,221)+COUNTIF('技術職員有資格者名簿（見本）'!C12:T12,222))),0,1)))</f>
        <v>0</v>
      </c>
      <c r="DD12" s="47">
        <f>IF(DB12+DC12=1,0,(IF(0=((COUNTIF('技術職員有資格者名簿（見本）'!C12:T12,141)+COUNTIF('技術職員有資格者名簿（見本）'!C12:T12,142)+COUNTIF('技術職員有資格者名簿（見本）'!C12:T12,157)++COUNTIF('技術職員有資格者名簿（見本）'!C12:T12,257)+COUNTIF('技術職員有資格者名簿（見本）'!C12:T12,60)+COUNTIF('技術職員有資格者名簿（見本）'!C12:T12,"001-29")+COUNTIF('技術職員有資格者名簿（見本）'!C12:T12,"002-29"))),0,1)))</f>
        <v>0</v>
      </c>
    </row>
    <row r="13" spans="1:108" ht="48" customHeight="1">
      <c r="A13" s="125">
        <v>3</v>
      </c>
      <c r="B13" s="163" t="s">
        <v>40</v>
      </c>
      <c r="C13" s="164">
        <v>230</v>
      </c>
      <c r="D13" s="159" t="str">
        <f>IFERROR(VLOOKUP($C13,建設工事資格区分コード表!$A:$F,4,FALSE)&amp;"","")</f>
        <v>２級</v>
      </c>
      <c r="E13" s="160" t="str">
        <f>IFERROR(VLOOKUP($C13,建設工事資格区分コード表!$A:$F,6,FALSE),"")</f>
        <v>管工事施工管理技士</v>
      </c>
      <c r="F13" s="165">
        <v>168</v>
      </c>
      <c r="G13" s="159" t="str">
        <f>IFERROR(VLOOKUP($F13,建設工事資格区分コード表!$A:$F,4,FALSE)&amp;"","")</f>
        <v/>
      </c>
      <c r="H13" s="160" t="str">
        <f>IFERROR(VLOOKUP($F13,建設工事資格区分コード表!$A:$F,6,FALSE),"")</f>
        <v>甲種消防設備士</v>
      </c>
      <c r="I13" s="166">
        <v>265</v>
      </c>
      <c r="J13" s="159" t="str">
        <f>IFERROR(VLOOKUP($I13,建設工事資格区分コード表!$A:$F,4,FALSE)&amp;"","")</f>
        <v>経験１年以上</v>
      </c>
      <c r="K13" s="160" t="str">
        <f>IFERROR(VLOOKUP($I13,建設工事資格区分コード表!$A:$F,6,FALSE),"")</f>
        <v xml:space="preserve">給水装置工事主任技術者    </v>
      </c>
      <c r="L13" s="165">
        <v>146</v>
      </c>
      <c r="M13" s="159" t="str">
        <f>IFERROR(VLOOKUP($L13,建設工事資格区分コード表!$A:$F,4,FALSE)&amp;"","")</f>
        <v/>
      </c>
      <c r="N13" s="160" t="str">
        <f>IFERROR(VLOOKUP($L13,建設工事資格区分コード表!$A:$F,6,FALSE),"")</f>
        <v>機械「流体」又は「熱」・総合（機械「流体」又は「熱」）</v>
      </c>
      <c r="O13" s="165">
        <v>120</v>
      </c>
      <c r="P13" s="159" t="str">
        <f>IFERROR(VLOOKUP($O13,建設工事資格区分コード表!$A:$F,4,FALSE)&amp;"","")</f>
        <v>１級</v>
      </c>
      <c r="Q13" s="160" t="str">
        <f>IFERROR(VLOOKUP($O13,建設工事資格区分コード表!$A:$F,6,FALSE),"")</f>
        <v>建築施工管理技士</v>
      </c>
      <c r="R13" s="165"/>
      <c r="S13" s="159" t="str">
        <f>IFERROR(VLOOKUP($R13,建設工事資格区分コード表!$A:$F,4,FALSE)&amp;"","")</f>
        <v/>
      </c>
      <c r="T13" s="161" t="str">
        <f>IFERROR(VLOOKUP($R13,建設工事資格区分コード表!$A:$F,6,FALSE),"")</f>
        <v/>
      </c>
      <c r="V13" s="47">
        <f>IF(COUNTIF('技術職員有資格者名簿（見本）'!C13:T13,111)+COUNTIF('技術職員有資格者名簿（見本）'!C13:T13,113)&gt;=1,1,0)</f>
        <v>0</v>
      </c>
      <c r="W13" s="47">
        <f>IF(V13=1,0,(IF(0=((COUNTIF('技術職員有資格者名簿（見本）'!$C13:$T13,212)+COUNTIF('技術職員有資格者名簿（見本）'!$C13:$T13,214))),0,1)))</f>
        <v>0</v>
      </c>
      <c r="X13" s="73">
        <f>IF(V13+W13=1,0,(IF(0=((COUNTIF('技術職員有資格者名簿（見本）'!C13:T13,141)+COUNTIF('技術職員有資格者名簿（見本）'!C13:T13,142)+COUNTIF('技術職員有資格者名簿（見本）'!C13:T13,143)++COUNTIF('技術職員有資格者名簿（見本）'!C13:T13,149)+COUNTIF('技術職員有資格者名簿（見本）'!C13:T13,151)+COUNTIF('技術職員有資格者名簿（見本）'!C13:T13,"001-1")+COUNTIF('技術職員有資格者名簿（見本）'!C13:T13,"002-1"))),0,1)))</f>
        <v>0</v>
      </c>
      <c r="Y13" s="47">
        <f>IF(COUNTIF('技術職員有資格者名簿（見本）'!C13:T13,120)+COUNTIF('技術職員有資格者名簿（見本）'!C13:T13,137)&gt;=1,1,0)</f>
        <v>1</v>
      </c>
      <c r="Z13" s="47">
        <f>IF(Y13=1,0,(IF(0=((COUNTIF('技術職員有資格者名簿（見本）'!$C13:T13,221)+COUNTIF('技術職員有資格者名簿（見本）'!$C13:T13,238))),0,1)))</f>
        <v>0</v>
      </c>
      <c r="AA13" s="73">
        <f>IF(Y13+Z13=1,0,(IF(0=((COUNTIF('技術職員有資格者名簿（見本）'!F13:W13,"001-2")+COUNTIF('技術職員有資格者名簿（見本）'!F13:W13,"002-2"))),0,1)))</f>
        <v>0</v>
      </c>
      <c r="AB13" s="47">
        <f>IF(COUNTIF('技術職員有資格者名簿（見本）'!C13:T13,120)+COUNTIF('技術職員有資格者名簿（見本）'!C13:T13,137)&gt;=1,1,0)</f>
        <v>1</v>
      </c>
      <c r="AC13" s="47">
        <f>IF(AB13=1,0,(IF(0=((COUNTIF('技術職員有資格者名簿（見本）'!C13:T13,222)+COUNTIF('技術職員有資格者名簿（見本）'!C13:T13,223)+COUNTIF('技術職員有資格者名簿（見本）'!C13:T13,238)+COUNTIF('技術職員有資格者名簿（見本）'!C13:T13,239) )),0,1)))</f>
        <v>0</v>
      </c>
      <c r="AD13" s="73">
        <f>IF(AB13+AC13=1,0,(IF(0=(COUNTIF('技術職員有資格者名簿（見本）'!C13:T13,171)+COUNTIF('技術職員有資格者名簿（見本）'!C13:T13,271)+COUNTIF('技術職員有資格者名簿（見本）'!C13:T13,164)++COUNTIF('技術職員有資格者名簿（見本）'!C13:T13,264)+COUNTIF('技術職員有資格者名簿（見本）'!C13:T13,"64-3" )+COUNTIF('技術職員有資格者名簿（見本）'!C13:T13,"001-3")+COUNTIF('技術職員有資格者名簿（見本）'!C13:T13,"002-3")),0,1)))</f>
        <v>0</v>
      </c>
      <c r="AE13" s="47">
        <f>IF(COUNTIF('技術職員有資格者名簿（見本）'!C13:T13,120)&gt;=1,1,0)</f>
        <v>1</v>
      </c>
      <c r="AF13" s="47">
        <f>IF(AE13=1,0,(IF(0=((COUNTIF('技術職員有資格者名簿（見本）'!C13:T13,223) )),0,1)))</f>
        <v>0</v>
      </c>
      <c r="AG13" s="73">
        <f>IF(AE13+AF13=1,0,(IF(0=((COUNTIF('技術職員有資格者名簿（見本）'!C13:T13,172)+COUNTIF('技術職員有資格者名簿（見本）'!C13:T13,272)+COUNTIF('技術職員有資格者名簿（見本）'!C13:T13,"64-4")+COUNTIF('技術職員有資格者名簿（見本）'!C13:T13,"001-4")+COUNTIF('技術職員有資格者名簿（見本）'!C13:T13,"002-4"))),0,1)))</f>
        <v>0</v>
      </c>
      <c r="AH13" s="47">
        <f>IF(COUNTIF('技術職員有資格者名簿（見本）'!C13:T13,111)+COUNTIF('技術職員有資格者名簿（見本）'!C13:T13,113)+COUNTIF('技術職員有資格者名簿（見本）'!C13:T13,120)&gt;=1,1,0)</f>
        <v>1</v>
      </c>
      <c r="AI13" s="47">
        <f>IF(AH13=1,0,(IF(0=((COUNTIF('技術職員有資格者名簿（見本）'!C13:T13,212)+COUNTIF('技術職員有資格者名簿（見本）'!C13:T13,214)+COUNTIF('技術職員有資格者名簿（見本）'!C13:T13,216)+COUNTIF('技術職員有資格者名簿（見本）'!C13:T13,222))),0,1)))</f>
        <v>0</v>
      </c>
      <c r="AJ13" s="47">
        <f>IF(AH13+AI13=1,0,(IF(0=((COUNTIF('技術職員有資格者名簿（見本）'!C13:T13,141)+COUNTIF('技術職員有資格者名簿（見本）'!C13:T13,142)+COUNTIF('技術職員有資格者名簿（見本）'!C13:T13,143)+COUNTIF('技術職員有資格者名簿（見本）'!C13:T13,149)+COUNTIF('技術職員有資格者名簿（見本）'!C13:T13,151)+COUNTIF('技術職員有資格者名簿（見本）'!C13:T13,164)+COUNTIF('技術職員有資格者名簿（見本）'!C13:T13,264)+COUNTIF('技術職員有資格者名簿（見本）'!C13:T13,157)+COUNTIF('技術職員有資格者名簿（見本）'!C13:T13,257)+COUNTIF('技術職員有資格者名簿（見本）'!C13:T13,173)+COUNTIF('技術職員有資格者名簿（見本）'!C13:T13,273)+COUNTIF('技術職員有資格者名簿（見本）'!C13:T13,166)+COUNTIF('技術職員有資格者名簿（見本）'!C13:T13,266)+COUNTIF('技術職員有資格者名簿（見本）'!C13:T13,61)+COUNTIF('技術職員有資格者名簿（見本）'!C13:T13,40)+COUNTIF('技術職員有資格者名簿（見本）'!C13:T13,"64-5")+COUNTIF('技術職員有資格者名簿（見本）'!C13:T13,"001-5")+COUNTIF('技術職員有資格者名簿（見本）'!C13:T13,"002-5") )),0,1)))</f>
        <v>0</v>
      </c>
      <c r="AK13" s="47">
        <f>IF(COUNTIF('技術職員有資格者名簿（見本）'!C13:T13,113)+COUNTIF('技術職員有資格者名簿（見本）'!C13:T13,120)&gt;=1,1,0)</f>
        <v>1</v>
      </c>
      <c r="AL13" s="47">
        <f>IF(AK13=1,0,(IF(0=((COUNTIF('技術職員有資格者名簿（見本）'!C13:T13,214)+COUNTIF('技術職員有資格者名簿（見本）'!C13:T13,223))),0,1)))</f>
        <v>0</v>
      </c>
      <c r="AM13" s="47">
        <f>IF(AK13+AL13=1,0,(IF(0=((COUNTIF('技術職員有資格者名簿（見本）'!C13:T13,179)+COUNTIF('技術職員有資格者名簿（見本）'!C13:T13,279)+COUNTIF('技術職員有資格者名簿（見本）'!C13:T13,180)++COUNTIF('技術職員有資格者名簿（見本）'!C13:T13,280)+COUNTIF('技術職員有資格者名簿（見本）'!C13:T13,"64-6")+COUNTIF('技術職員有資格者名簿（見本）'!C13:T13,"001-6")+COUNTIF('技術職員有資格者名簿（見本）'!C13:T13,"002-6"))),0,1)))</f>
        <v>0</v>
      </c>
      <c r="AN13" s="47">
        <f>IF(COUNTIF('技術職員有資格者名簿（見本）'!C13:T13,120)+COUNTIF('技術職員有資格者名簿（見本）'!C13:T13,137)&gt;=1,1,0)</f>
        <v>1</v>
      </c>
      <c r="AO13" s="47">
        <f>IF(AN13=1,0,(IF(0=((COUNTIF('技術職員有資格者名簿（見本）'!C13:T13,223)+COUNTIF('技術職員有資格者名簿（見本）'!C13:T13,238) )),0,1)))</f>
        <v>0</v>
      </c>
      <c r="AP13" s="47">
        <f>IF(AN13+AO13=1,0,(IF(0=((COUNTIF('技術職員有資格者名簿（見本）'!C13:T13,170)+COUNTIF('技術職員有資格者名簿（見本）'!C13:T13,270)+COUNTIF('技術職員有資格者名簿（見本）'!C13:T13,184)++COUNTIF('技術職員有資格者名簿（見本）'!C13:T13,284)+COUNTIF('技術職員有資格者名簿（見本）'!C13:T13,186)+COUNTIF('技術職員有資格者名簿（見本）'!C13:T13,286)+COUNTIF('技術職員有資格者名簿（見本）'!C13:T13,"64-7")+COUNTIF('技術職員有資格者名簿（見本）'!C13:T13,"001-7")+COUNTIF('技術職員有資格者名簿（見本）'!C13:T13,"002-7"))),0,1)))</f>
        <v>0</v>
      </c>
      <c r="AQ13" s="47">
        <f>IF(COUNTIF('技術職員有資格者名簿（見本）'!C13:T13,127)&gt;=1,1,0)</f>
        <v>0</v>
      </c>
      <c r="AR13" s="47">
        <f>IF(AQ13=1,0,(IF(0=((COUNTIF('技術職員有資格者名簿（見本）'!C13:T13,228)+COUNTIF('技術職員有資格者名簿（見本）'!C13:T13,155) )),0,1)))</f>
        <v>0</v>
      </c>
      <c r="AS13" s="47">
        <f>IF(AQ13+AR13=1,0,(IF(0=((COUNTIF('技術職員有資格者名簿（見本）'!C13:T13,141)+COUNTIF('技術職員有資格者名簿（見本）'!C13:T13,142)+COUNTIF('技術職員有資格者名簿（見本）'!C13:T13,144)++COUNTIF('技術職員有資格者名簿（見本）'!C13:T13,256)+COUNTIF('技術職員有資格者名簿（見本）'!C13:T13,258)+COUNTIF('技術職員有資格者名簿（見本）'!C13:T13,62)+COUNTIF('技術職員有資格者名簿（見本）'!C13:T13,63)+COUNTIF('技術職員有資格者名簿（見本）'!C13:T13,"64-8")+COUNTIF('技術職員有資格者名簿（見本）'!C13:T13,"001-8")+COUNTIF('技術職員有資格者名簿（見本）'!C13:T13,"002-8"))),0,1)))</f>
        <v>0</v>
      </c>
      <c r="AT13" s="47">
        <f>IF(COUNTIF('技術職員有資格者名簿（見本）'!C13:T13,129)&gt;=1,1,0)</f>
        <v>0</v>
      </c>
      <c r="AU13" s="47">
        <f>IF(AT13=1,0,(IF(0=((COUNTIF('技術職員有資格者名簿（見本）'!C13:T13,230) )),0,1)))</f>
        <v>1</v>
      </c>
      <c r="AV13" s="47">
        <f>IF(AT13+AU13=1,0,(IF(0=((COUNTIF('技術職員有資格者名簿（見本）'!C13:T13,146)+COUNTIF('技術職員有資格者名簿（見本）'!C13:T13,147)+COUNTIF('技術職員有資格者名簿（見本）'!C13:T13,148)+COUNTIF('技術職員有資格者名簿（見本）'!C13:T13,152)+COUNTIF('技術職員有資格者名簿（見本）'!C13:T13,153)+COUNTIF('技術職員有資格者名簿（見本）'!C13:T13,154)+COUNTIF('技術職員有資格者名簿（見本）'!C13:T13,265)+COUNTIF('技術職員有資格者名簿（見本）'!C13:T13,174)+COUNTIF('技術職員有資格者名簿（見本）'!C13:T13,274)+COUNTIF('技術職員有資格者名簿（見本）'!C13:T13,175)+COUNTIF('技術職員有資格者名簿（見本）'!C13:T13,275)+COUNTIF('技術職員有資格者名簿（見本）'!C13:T13,176)+COUNTIF('技術職員有資格者名簿（見本）'!C13:T13,276)+COUNTIF('技術職員有資格者名簿（見本）'!C13:T13,170)+COUNTIF('技術職員有資格者名簿（見本）'!C13:T13,270)+COUNTIF('技術職員有資格者名簿（見本）'!C13:T13,62)+COUNTIF('技術職員有資格者名簿（見本）'!C13:T13,63)+COUNTIF('技術職員有資格者名簿（見本）'!C13:T13,"64-9")+COUNTIF('技術職員有資格者名簿（見本）'!C13:T13,"001-9")+COUNTIF('技術職員有資格者名簿（見本）'!C13:T13,"002-9"))),0,1)))</f>
        <v>0</v>
      </c>
      <c r="AW13" s="47">
        <f>IF(COUNTIF('技術職員有資格者名簿（見本）'!C13:T13,120)+COUNTIF('技術職員有資格者名簿（見本）'!C13:T13,137)&gt;=1,1,0)</f>
        <v>1</v>
      </c>
      <c r="AX13" s="47">
        <f>IF(AW13=1,0,(IF(0=((COUNTIF('技術職員有資格者名簿（見本）'!C13:T13,222)+COUNTIF('技術職員有資格者名簿（見本）'!C13:T13,223)+COUNTIF('技術職員有資格者名簿（見本）'!C13:T13,238))),0,1)))</f>
        <v>0</v>
      </c>
      <c r="AY13" s="47">
        <f>IF(AW13+AX13=1,0,(IF(0=((COUNTIF('技術職員有資格者名簿（見本）'!C13:T13,177)+COUNTIF('技術職員有資格者名簿（見本）'!C13:T13,277)+COUNTIF('技術職員有資格者名簿（見本）'!C13:T13,178)++COUNTIF('技術職員有資格者名簿（見本）'!C13:T13,278)+COUNTIF('技術職員有資格者名簿（見本）'!C13:T13,179)+COUNTIF('技術職員有資格者名簿（見本）'!C13:T13,279)+COUNTIF('技術職員有資格者名簿（見本）'!C13:T13,"64-10")+COUNTIF('技術職員有資格者名簿（見本）'!C13:T13,"001-10")+COUNTIF('技術職員有資格者名簿（見本）'!C13:T13,"002-10"))),0,1)))</f>
        <v>0</v>
      </c>
      <c r="AZ13" s="47">
        <f>IF(COUNTIF('技術職員有資格者名簿（見本）'!C13:T13,113)+COUNTIF('技術職員有資格者名簿（見本）'!C13:T13,120)+COUNTIF('技術職員有資格者名簿（見本）'!C13:T13,137)&gt;=1,1,0)</f>
        <v>1</v>
      </c>
      <c r="BA13" s="47">
        <f>IF(AZ13=1,0,(IF(0=((COUNTIF('技術職員有資格者名簿（見本）'!C13:T13,214)+COUNTIF('技術職員有資格者名簿（見本）'!C13:T13,222))),0,1)))</f>
        <v>0</v>
      </c>
      <c r="BB13" s="47">
        <f>IF(AZ13+BA13=1,0,(IF(0=((COUNTIF('技術職員有資格者名簿（見本）'!C13:T13,142)+COUNTIF('技術職員有資格者名簿（見本）'!C13:T13,181)+COUNTIF('技術職員有資格者名簿（見本）'!C13:T13,281)++COUNTIF('技術職員有資格者名簿（見本）'!C13:T13,"64-11")+COUNTIF('技術職員有資格者名簿（見本）'!C13:T13,"001-11")+COUNTIF('技術職員有資格者名簿（見本）'!C13:T13,"002-11"))),0,1)))</f>
        <v>0</v>
      </c>
      <c r="BC13" s="47">
        <f>IF(COUNTIF('技術職員有資格者名簿（見本）'!C13:T13,120)&gt;=1,1,0)</f>
        <v>1</v>
      </c>
      <c r="BD13" s="47">
        <f>IF(BC13=1,0,(IF(0=((COUNTIF('技術職員有資格者名簿（見本）'!C13:T13,222))),0,1)))</f>
        <v>0</v>
      </c>
      <c r="BE13" s="47">
        <f>IF(BC13+BD13=1,0,(IF(0=((COUNTIF('技術職員有資格者名簿（見本）'!C13:T13,182)+COUNTIF('技術職員有資格者名簿（見本）'!C13:T13,282)++COUNTIF('技術職員有資格者名簿（見本）'!C13:T13,"64-12")+COUNTIF('技術職員有資格者名簿（見本）'!C13:T13,"001-12")+COUNTIF('技術職員有資格者名簿（見本）'!C13:T13,"002-12"))),0,1)))</f>
        <v>0</v>
      </c>
      <c r="BF13" s="47">
        <f>IF(COUNTIF('技術職員有資格者名簿（見本）'!C13:T13,111)+COUNTIF('技術職員有資格者名簿（見本）'!C13:T13,113)&gt;=1,1,0)</f>
        <v>0</v>
      </c>
      <c r="BG13" s="47">
        <f>IF(BF13=1,0,(IF(0=((COUNTIF('技術職員有資格者名簿（見本）'!C13:T13,212)+COUNTIF('技術職員有資格者名簿（見本）'!C13:T13,214))),0,1)))</f>
        <v>0</v>
      </c>
      <c r="BH13" s="47">
        <f>IF(BF13+BG13=1,0,(IF(0=((COUNTIF('技術職員有資格者名簿（見本）'!C13:T13,141)+COUNTIF('技術職員有資格者名簿（見本）'!C13:T13,142)++COUNTIF('技術職員有資格者名簿（見本）'!C13:T13,"64-13")+COUNTIF('技術職員有資格者名簿（見本）'!C13:T13,"001-13")+COUNTIF('技術職員有資格者名簿（見本）'!C13:T13,"002-13"))),0,1)))</f>
        <v>0</v>
      </c>
      <c r="BI13" s="47">
        <f>IF(COUNTIF('技術職員有資格者名簿（見本）'!C13:T13,113)&gt;=1,1,0)</f>
        <v>0</v>
      </c>
      <c r="BJ13" s="47">
        <f>IF(BI13=1,0,(IF(0=((COUNTIF('技術職員有資格者名簿（見本）'!C13:T13,214))),0,1)))</f>
        <v>0</v>
      </c>
      <c r="BK13" s="47">
        <f>IF(BI13+BJ13=1,0,(IF(0=((COUNTIF('技術職員有資格者名簿（見本）'!C13:T13,141)+COUNTIF('技術職員有資格者名簿（見本）'!C13:T13,142)+COUNTIF('技術職員有資格者名簿（見本）'!C13:T13,149)+COUNTIF('技術職員有資格者名簿（見本）'!C13:T13,"64-14")+COUNTIF('技術職員有資格者名簿（見本）'!C13:T13,"001-14")+COUNTIF('技術職員有資格者名簿（見本）'!C13:T13,"002-14"))),0,1)))</f>
        <v>0</v>
      </c>
      <c r="BL13" s="47">
        <f>IF(COUNTIF('技術職員有資格者名簿（見本）'!C13:T13,120)&gt;=1,1,0)</f>
        <v>1</v>
      </c>
      <c r="BM13" s="47">
        <f>IF(BL13=1,0,(IF(0=((COUNTIF('技術職員有資格者名簿（見本）'!C13:T13,223) )),0,1)))</f>
        <v>0</v>
      </c>
      <c r="BN13" s="47">
        <f>IF(BL13+BM13=1,0,(IF(0=((COUNTIF('技術職員有資格者名簿（見本）'!C13:T13,170)+COUNTIF('技術職員有資格者名簿（見本）'!C13:T13,270)+COUNTIF('技術職員有資格者名簿（見本）'!C13:T13,183)+COUNTIF('技術職員有資格者名簿（見本）'!C13:T13,283)+COUNTIF('技術職員有資格者名簿（見本）'!C13:T13,184)+COUNTIF('技術職員有資格者名簿（見本）'!C13:T13,284)+COUNTIF('技術職員有資格者名簿（見本）'!C13:T13,185)+COUNTIF('技術職員有資格者名簿（見本）'!C13:T13,285)+COUNTIF('技術職員有資格者名簿（見本）'!C13:T13,"64-15")+COUNTIF('技術職員有資格者名簿（見本）'!C13:T13,"001-15")+COUNTIF('技術職員有資格者名簿（見本）'!C13:T13,"002-15"))),0,1)))</f>
        <v>0</v>
      </c>
      <c r="BO13" s="47">
        <f>IF(COUNTIF('技術職員有資格者名簿（見本）'!C13:T13,120)&gt;=1,1,0)</f>
        <v>1</v>
      </c>
      <c r="BP13" s="47">
        <f>IF(BO13=1,0,(IF(0=((COUNTIF('技術職員有資格者名簿（見本）'!C13:T13,223) )),0,1)))</f>
        <v>0</v>
      </c>
      <c r="BQ13" s="47">
        <f>IF(BO13+BP13=1,0,(IF(0=((COUNTIF('技術職員有資格者名簿（見本）'!C13:T13,187)+COUNTIF('技術職員有資格者名簿（見本）'!C13:T13,287)++COUNTIF('技術職員有資格者名簿（見本）'!C13:T13,"64-16")+COUNTIF('技術職員有資格者名簿（見本）'!C13:T13,"001-16")+COUNTIF('技術職員有資格者名簿（見本）'!C13:T13,"002-16"))),0,1)))</f>
        <v>0</v>
      </c>
      <c r="BR13" s="47">
        <f>IF(COUNTIF('技術職員有資格者名簿（見本）'!C13:T13,113)+COUNTIF('技術職員有資格者名簿（見本）'!C13:T13,120)&gt;=1,1,0)</f>
        <v>1</v>
      </c>
      <c r="BS13" s="47">
        <f>IF(BR13=1,0,(IF(0=((COUNTIF('技術職員有資格者名簿（見本）'!C13:T13,215)+COUNTIF('技術職員有資格者名簿（見本）'!C13:T13,223))),0,1)))</f>
        <v>0</v>
      </c>
      <c r="BT13" s="47">
        <f>IF(BR13+BS13=1,0,(IF(0=((COUNTIF('技術職員有資格者名簿（見本）'!C13:T13,188)+COUNTIF('技術職員有資格者名簿（見本）'!C13:T13,288)+COUNTIF('技術職員有資格者名簿（見本）'!C13:T13,189)++COUNTIF('技術職員有資格者名簿（見本）'!C13:T13,289)+COUNTIF('技術職員有資格者名簿（見本）'!C13:T13,190)+COUNTIF('技術職員有資格者名簿（見本）'!C13:T13,290)+COUNTIF('技術職員有資格者名簿（見本）'!C13:T13,191)+COUNTIF('技術職員有資格者名簿（見本）'!C13:T13,291)+COUNTIF('技術職員有資格者名簿（見本）'!C13:T13,167)+COUNTIF('技術職員有資格者名簿（見本）'!C13:T13,"64-17")+COUNTIF('技術職員有資格者名簿（見本）'!C13:T13,"001-17")+COUNTIF('技術職員有資格者名簿（見本）'!C13:T13,"002-17"))),0,1)))</f>
        <v>0</v>
      </c>
      <c r="BU13" s="47">
        <f>IF(COUNTIF('技術職員有資格者名簿（見本）'!C13:T13,120)&gt;=1,1,0)</f>
        <v>1</v>
      </c>
      <c r="BV13" s="47">
        <f>IF(BU13=1,0,(IF(0=((COUNTIF('技術職員有資格者名簿（見本）'!C13:T13,223) )),0,1)))</f>
        <v>0</v>
      </c>
      <c r="BW13" s="47">
        <f>IF(BU13+BV13=1,0,(IF(0=((COUNTIF('技術職員有資格者名簿（見本）'!C13:T13,197)+COUNTIF('技術職員有資格者名簿（見本）'!C13:T13,297)++COUNTIF('技術職員有資格者名簿（見本）'!C13:T13,"64-18")+COUNTIF('技術職員有資格者名簿（見本）'!C13:T13,"001-18")+COUNTIF('技術職員有資格者名簿（見本）'!C13:T13,"002-18"))),0,1)))</f>
        <v>0</v>
      </c>
      <c r="BX13" s="47">
        <f>IF(COUNTIF('技術職員有資格者名簿（見本）'!C13:T13,120)+COUNTIF('技術職員有資格者名簿（見本）'!C13:T13,137)&gt;=1,1,0)</f>
        <v>1</v>
      </c>
      <c r="BY13" s="47">
        <f>IF(BX13=1,0,(IF(0=((COUNTIF('技術職員有資格者名簿（見本）'!C13:T13,223)+COUNTIF('技術職員有資格者名簿（見本）'!C13:T13,238) )),0,1)))</f>
        <v>0</v>
      </c>
      <c r="BZ13" s="47">
        <f>IF(BX13+BY13=1,0,(IF(0=((COUNTIF('技術職員有資格者名簿（見本）'!C13:T13,192)+COUNTIF('技術職員有資格者名簿（見本）'!C13:T13,292)+COUNTIF('技術職員有資格者名簿（見本）'!C13:T13,193)++COUNTIF('技術職員有資格者名簿（見本）'!C13:T13,293)+COUNTIF('技術職員有資格者名簿（見本）'!C13:T13,"64-19")+COUNTIF('技術職員有資格者名簿（見本）'!C13:T13,"001-19")+COUNTIF('技術職員有資格者名簿（見本）'!C13:T13,"002-19"))),0,1)))</f>
        <v>0</v>
      </c>
      <c r="CA13" s="47">
        <v>0</v>
      </c>
      <c r="CB13" s="47">
        <v>0</v>
      </c>
      <c r="CC13" s="47">
        <f>IF(CA13+CB13=1,0,(IF(0=((COUNTIF('技術職員有資格者名簿（見本）'!C13:T13,145)+COUNTIF('技術職員有資格者名簿（見本）'!C13:T13,146)+COUNTIF('技術職員有資格者名簿（見本）'!C13:T13,"001-20")+COUNTIF('技術職員有資格者名簿（見本）'!C13:T13,"002-20"))),0,1)))</f>
        <v>1</v>
      </c>
      <c r="CD13" s="47">
        <f>IF(COUNTIF('技術職員有資格者名簿（見本）'!C13:T13,120)&gt;=1,1,0)</f>
        <v>1</v>
      </c>
      <c r="CE13" s="47">
        <f>IF(CD13=1,0,(IF(0=((COUNTIF('技術職員有資格者名簿（見本）'!C13:T13,223) )),0,1)))</f>
        <v>0</v>
      </c>
      <c r="CF13" s="47">
        <f>IF(CD13+CE13=1,0,(IF(0=((COUNTIF('技術職員有資格者名簿（見本）'!C13:T13,194)+COUNTIF('技術職員有資格者名簿（見本）'!C13:T13,294)+COUNTIF('技術職員有資格者名簿（見本）'!C13:T13,"64-21")+COUNTIF('技術職員有資格者名簿（見本）'!C13:T13,"001-21")+COUNTIF('技術職員有資格者名簿（見本）'!C13:T13,"002-21"))),0,1)))</f>
        <v>0</v>
      </c>
      <c r="CG13" s="47">
        <f>IF(COUNTIF('技術職員有資格者名簿（見本）'!C13:T13,131)&gt;=1,1,0)</f>
        <v>0</v>
      </c>
      <c r="CH13" s="47">
        <f>IF(CG13=1,0,(IF(0=((COUNTIF('技術職員有資格者名簿（見本）'!C13:T13,232) )),0,1)))</f>
        <v>0</v>
      </c>
      <c r="CI13" s="47">
        <f>IF(CG13+CH13=1,0,(IF(0=((COUNTIF('技術職員有資格者名簿（見本）'!C13:T13,144)+COUNTIF('技術職員有資格者名簿（見本）'!C13:T13,259)+COUNTIF('技術職員有資格者名簿（見本）'!C13:T13,"64-22")+COUNTIF('技術職員有資格者名簿（見本）'!C13:T13,"001-22")+COUNTIF('技術職員有資格者名簿（見本）'!C13:T13,"002-22"))),0,1)))</f>
        <v>0</v>
      </c>
      <c r="CJ13" s="47">
        <f>IF(COUNTIF('技術職員有資格者名簿（見本）'!C13:T13,133)&gt;=1,1,0)</f>
        <v>0</v>
      </c>
      <c r="CK13" s="47">
        <f>IF(CJ13=1,0,(IF(0=((COUNTIF('技術職員有資格者名簿（見本）'!C13:T13,234))),0,1)))</f>
        <v>0</v>
      </c>
      <c r="CL13" s="47">
        <f>IF(CJ13+CK13=1,0,(IF(0=((COUNTIF('技術職員有資格者名簿（見本）'!C13:T13,141)+COUNTIF('技術職員有資格者名簿（見本）'!C13:T13,142)+COUNTIF('技術職員有資格者名簿（見本）'!C13:T13,150)+COUNTIF('技術職員有資格者名簿（見本）'!C13:T13,151)+COUNTIF('技術職員有資格者名簿（見本）'!C13:T13,196)+COUNTIF('技術職員有資格者名簿（見本）'!C13:T13,296)+COUNTIF('技術職員有資格者名簿（見本）'!C13:T13,"64-23")+COUNTIF('技術職員有資格者名簿（見本）'!C13:T13,"001-23")+COUNTIF('技術職員有資格者名簿（見本）'!C13:T13,"002-23"))),0,1)))</f>
        <v>0</v>
      </c>
      <c r="CM13" s="47">
        <v>0</v>
      </c>
      <c r="CN13" s="47">
        <v>0</v>
      </c>
      <c r="CO13" s="47">
        <f>IF(CM13+CN13=1,0,(IF(0=((COUNTIF('技術職員有資格者名簿（見本）'!C13:T13,148)+COUNTIF('技術職員有資格者名簿（見本）'!C13:T13,198)+COUNTIF('技術職員有資格者名簿（見本）'!C13:T13,298)+COUNTIF('技術職員有資格者名簿（見本）'!C13:T13,61)+COUNTIF('技術職員有資格者名簿（見本）'!C13:T13,"001-24")+COUNTIF('技術職員有資格者名簿（見本）'!C13:T13,"002-24"))),0,1)))</f>
        <v>0</v>
      </c>
      <c r="CP13" s="47">
        <f>IF(COUNTIF('技術職員有資格者名簿（見本）'!C13:T13,120)&gt;=1,1,0)</f>
        <v>1</v>
      </c>
      <c r="CQ13" s="47">
        <f>IF(CP13=1,0,(IF(0=((COUNTIF('技術職員有資格者名簿（見本）'!C13:T13,223) )),0,1)))</f>
        <v>0</v>
      </c>
      <c r="CR13" s="47">
        <f>IF(CP13+CQ13=1,0,(IF(0=((COUNTIF('技術職員有資格者名簿（見本）'!C13:T13,195)+COUNTIF('技術職員有資格者名簿（見本）'!C13:T13,295)+COUNTIF('技術職員有資格者名簿（見本）'!C13:T13,"64-25")+COUNTIF('技術職員有資格者名簿（見本）'!C13:T13,"001-25")+COUNTIF('技術職員有資格者名簿（見本）'!C13:T13,"002-25"))),0,1)))</f>
        <v>0</v>
      </c>
      <c r="CS13" s="47">
        <f>IF(COUNTIF('技術職員有資格者名簿（見本）'!C13:T13,113)&gt;=1,1,0)</f>
        <v>0</v>
      </c>
      <c r="CT13" s="47">
        <f>IF(CS13=1,0,(IF(0=((COUNTIF('技術職員有資格者名簿（見本）'!C13:T13,214) )),0,1)))</f>
        <v>0</v>
      </c>
      <c r="CU13" s="47">
        <f>IF(CS13+CT13=1,0,(IF(0=((COUNTIF('技術職員有資格者名簿（見本）'!C13:T13,147)+COUNTIF('技術職員有資格者名簿（見本）'!C13:T13,148)+COUNTIF('技術職員有資格者名簿（見本）'!C13:T13,153)+COUNTIF('技術職員有資格者名簿（見本）'!C13:T13,154)+COUNTIF('技術職員有資格者名簿（見本）'!C13:T13,"001-26")+COUNTIF('技術職員有資格者名簿（見本）'!C13:T13,"002-26"))),0,1)))</f>
        <v>0</v>
      </c>
      <c r="CV13" s="47">
        <v>0</v>
      </c>
      <c r="CW13" s="47">
        <v>0</v>
      </c>
      <c r="CX13" s="47">
        <f>IF(COUNTIF('技術職員有資格者名簿（見本）'!C13:T13,168)+COUNTIF('技術職員有資格者名簿（見本）'!C13:T13,169)+COUNTIF('技術職員有資格者名簿（見本）'!C13:T13,"64-27")+COUNTIF('技術職員有資格者名簿（見本）'!C13:T13,"001-27")+COUNTIF('技術職員有資格者名簿（見本）'!C13:T13,"002-27")&gt;=1,1,0)</f>
        <v>1</v>
      </c>
      <c r="CY13" s="47">
        <v>0</v>
      </c>
      <c r="CZ13" s="47">
        <v>0</v>
      </c>
      <c r="DA13" s="47">
        <f>IF(COUNTIF('技術職員有資格者名簿（見本）'!C13:T13,154)+COUNTIF('技術職員有資格者名簿（見本）'!C13:T13,"001-28")+COUNTIF('技術職員有資格者名簿（見本）'!C13:T13,"002-28")&gt;=1,1,0)</f>
        <v>0</v>
      </c>
      <c r="DB13" s="47">
        <f>IF(COUNTIF('技術職員有資格者名簿（見本）'!C13:T13,113)+COUNTIF('技術職員有資格者名簿（見本）'!C13:T13,120)&gt;=1,1,0)</f>
        <v>1</v>
      </c>
      <c r="DC13" s="47">
        <f>IF(DB13=1,0,(IF(0=((COUNTIF('技術職員有資格者名簿（見本）'!C13:T13,214)+COUNTIF('技術職員有資格者名簿（見本）'!C13:T13,221)+COUNTIF('技術職員有資格者名簿（見本）'!C13:T13,222))),0,1)))</f>
        <v>0</v>
      </c>
      <c r="DD13" s="47">
        <f>IF(DB13+DC13=1,0,(IF(0=((COUNTIF('技術職員有資格者名簿（見本）'!C13:T13,141)+COUNTIF('技術職員有資格者名簿（見本）'!C13:T13,142)+COUNTIF('技術職員有資格者名簿（見本）'!C13:T13,157)++COUNTIF('技術職員有資格者名簿（見本）'!C13:T13,257)+COUNTIF('技術職員有資格者名簿（見本）'!C13:T13,60)+COUNTIF('技術職員有資格者名簿（見本）'!C13:T13,"001-29")+COUNTIF('技術職員有資格者名簿（見本）'!C13:T13,"002-29"))),0,1)))</f>
        <v>0</v>
      </c>
    </row>
    <row r="14" spans="1:108" ht="48" customHeight="1">
      <c r="A14" s="125">
        <v>4</v>
      </c>
      <c r="B14" s="163" t="s">
        <v>44</v>
      </c>
      <c r="C14" s="164">
        <v>137</v>
      </c>
      <c r="D14" s="159" t="str">
        <f>IFERROR(VLOOKUP($C14,建設工事資格区分コード表!$A:$F,4,FALSE)&amp;"","")</f>
        <v>１級</v>
      </c>
      <c r="E14" s="160" t="str">
        <f>IFERROR(VLOOKUP($C14,建設工事資格区分コード表!$A:$F,6,FALSE),"")</f>
        <v>建築士</v>
      </c>
      <c r="F14" s="165"/>
      <c r="G14" s="159" t="str">
        <f>IFERROR(VLOOKUP($F14,建設工事資格区分コード表!$A:$F,4,FALSE)&amp;"","")</f>
        <v/>
      </c>
      <c r="H14" s="160" t="str">
        <f>IFERROR(VLOOKUP($F14,建設工事資格区分コード表!$A:$F,6,FALSE),"")</f>
        <v/>
      </c>
      <c r="I14" s="166"/>
      <c r="J14" s="159" t="str">
        <f>IFERROR(VLOOKUP($I14,建設工事資格区分コード表!$A:$F,4,FALSE)&amp;"","")</f>
        <v/>
      </c>
      <c r="K14" s="160" t="str">
        <f>IFERROR(VLOOKUP($I14,建設工事資格区分コード表!$A:$F,6,FALSE),"")</f>
        <v/>
      </c>
      <c r="L14" s="165"/>
      <c r="M14" s="159" t="str">
        <f>IFERROR(VLOOKUP($L14,建設工事資格区分コード表!$A:$F,4,FALSE)&amp;"","")</f>
        <v/>
      </c>
      <c r="N14" s="160" t="str">
        <f>IFERROR(VLOOKUP($L14,建設工事資格区分コード表!$A:$F,6,FALSE),"")</f>
        <v/>
      </c>
      <c r="O14" s="165"/>
      <c r="P14" s="159" t="str">
        <f>IFERROR(VLOOKUP($O14,建設工事資格区分コード表!$A:$F,4,FALSE)&amp;"","")</f>
        <v/>
      </c>
      <c r="Q14" s="160" t="str">
        <f>IFERROR(VLOOKUP($O14,建設工事資格区分コード表!$A:$F,6,FALSE),"")</f>
        <v/>
      </c>
      <c r="R14" s="165"/>
      <c r="S14" s="159" t="str">
        <f>IFERROR(VLOOKUP($R14,建設工事資格区分コード表!$A:$F,4,FALSE)&amp;"","")</f>
        <v/>
      </c>
      <c r="T14" s="161" t="str">
        <f>IFERROR(VLOOKUP($R14,建設工事資格区分コード表!$A:$F,6,FALSE),"")</f>
        <v/>
      </c>
      <c r="V14" s="47">
        <f>IF(COUNTIF('技術職員有資格者名簿（見本）'!C14:T14,111)+COUNTIF('技術職員有資格者名簿（見本）'!C14:T14,113)&gt;=1,1,0)</f>
        <v>0</v>
      </c>
      <c r="W14" s="47">
        <f>IF(V14=1,0,(IF(0=((COUNTIF('技術職員有資格者名簿（見本）'!$C14:$T14,212)+COUNTIF('技術職員有資格者名簿（見本）'!$C14:$T14,214))),0,1)))</f>
        <v>0</v>
      </c>
      <c r="X14" s="73">
        <f>IF(V14+W14=1,0,(IF(0=((COUNTIF('技術職員有資格者名簿（見本）'!C14:T14,141)+COUNTIF('技術職員有資格者名簿（見本）'!C14:T14,142)+COUNTIF('技術職員有資格者名簿（見本）'!C14:T14,143)++COUNTIF('技術職員有資格者名簿（見本）'!C14:T14,149)+COUNTIF('技術職員有資格者名簿（見本）'!C14:T14,151)+COUNTIF('技術職員有資格者名簿（見本）'!C14:T14,"001-1")+COUNTIF('技術職員有資格者名簿（見本）'!C14:T14,"002-1"))),0,1)))</f>
        <v>0</v>
      </c>
      <c r="Y14" s="47">
        <f>IF(COUNTIF('技術職員有資格者名簿（見本）'!C14:T14,120)+COUNTIF('技術職員有資格者名簿（見本）'!C14:T14,137)&gt;=1,1,0)</f>
        <v>1</v>
      </c>
      <c r="Z14" s="47">
        <f>IF(Y14=1,0,(IF(0=((COUNTIF('技術職員有資格者名簿（見本）'!$C14:T14,221)+COUNTIF('技術職員有資格者名簿（見本）'!$C14:T14,238))),0,1)))</f>
        <v>0</v>
      </c>
      <c r="AA14" s="73">
        <f>IF(Y14+Z14=1,0,(IF(0=((COUNTIF('技術職員有資格者名簿（見本）'!F14:W14,"001-2")+COUNTIF('技術職員有資格者名簿（見本）'!F14:W14,"002-2"))),0,1)))</f>
        <v>0</v>
      </c>
      <c r="AB14" s="47">
        <f>IF(COUNTIF('技術職員有資格者名簿（見本）'!C14:T14,120)+COUNTIF('技術職員有資格者名簿（見本）'!C14:T14,137)&gt;=1,1,0)</f>
        <v>1</v>
      </c>
      <c r="AC14" s="47">
        <f>IF(AB14=1,0,(IF(0=((COUNTIF('技術職員有資格者名簿（見本）'!C14:T14,222)+COUNTIF('技術職員有資格者名簿（見本）'!C14:T14,223)+COUNTIF('技術職員有資格者名簿（見本）'!C14:T14,238)+COUNTIF('技術職員有資格者名簿（見本）'!C14:T14,239) )),0,1)))</f>
        <v>0</v>
      </c>
      <c r="AD14" s="73">
        <f>IF(AB14+AC14=1,0,(IF(0=(COUNTIF('技術職員有資格者名簿（見本）'!C14:T14,171)+COUNTIF('技術職員有資格者名簿（見本）'!C14:T14,271)+COUNTIF('技術職員有資格者名簿（見本）'!C14:T14,164)++COUNTIF('技術職員有資格者名簿（見本）'!C14:T14,264)+COUNTIF('技術職員有資格者名簿（見本）'!C14:T14,"64-3" )+COUNTIF('技術職員有資格者名簿（見本）'!C14:T14,"001-3")+COUNTIF('技術職員有資格者名簿（見本）'!C14:T14,"002-3")),0,1)))</f>
        <v>0</v>
      </c>
      <c r="AE14" s="47">
        <f>IF(COUNTIF('技術職員有資格者名簿（見本）'!C14:T14,120)&gt;=1,1,0)</f>
        <v>0</v>
      </c>
      <c r="AF14" s="47">
        <f>IF(AE14=1,0,(IF(0=((COUNTIF('技術職員有資格者名簿（見本）'!C14:T14,223) )),0,1)))</f>
        <v>0</v>
      </c>
      <c r="AG14" s="73">
        <f>IF(AE14+AF14=1,0,(IF(0=((COUNTIF('技術職員有資格者名簿（見本）'!C14:T14,172)+COUNTIF('技術職員有資格者名簿（見本）'!C14:T14,272)+COUNTIF('技術職員有資格者名簿（見本）'!C14:T14,"64-4")+COUNTIF('技術職員有資格者名簿（見本）'!C14:T14,"001-4")+COUNTIF('技術職員有資格者名簿（見本）'!C14:T14,"002-4"))),0,1)))</f>
        <v>0</v>
      </c>
      <c r="AH14" s="47">
        <f>IF(COUNTIF('技術職員有資格者名簿（見本）'!C14:T14,111)+COUNTIF('技術職員有資格者名簿（見本）'!C14:T14,113)+COUNTIF('技術職員有資格者名簿（見本）'!C14:T14,120)&gt;=1,1,0)</f>
        <v>0</v>
      </c>
      <c r="AI14" s="47">
        <f>IF(AH14=1,0,(IF(0=((COUNTIF('技術職員有資格者名簿（見本）'!C14:T14,212)+COUNTIF('技術職員有資格者名簿（見本）'!C14:T14,214)+COUNTIF('技術職員有資格者名簿（見本）'!C14:T14,216)+COUNTIF('技術職員有資格者名簿（見本）'!C14:T14,222))),0,1)))</f>
        <v>0</v>
      </c>
      <c r="AJ14" s="47">
        <f>IF(AH14+AI14=1,0,(IF(0=((COUNTIF('技術職員有資格者名簿（見本）'!C14:T14,141)+COUNTIF('技術職員有資格者名簿（見本）'!C14:T14,142)+COUNTIF('技術職員有資格者名簿（見本）'!C14:T14,143)+COUNTIF('技術職員有資格者名簿（見本）'!C14:T14,149)+COUNTIF('技術職員有資格者名簿（見本）'!C14:T14,151)+COUNTIF('技術職員有資格者名簿（見本）'!C14:T14,164)+COUNTIF('技術職員有資格者名簿（見本）'!C14:T14,264)+COUNTIF('技術職員有資格者名簿（見本）'!C14:T14,157)+COUNTIF('技術職員有資格者名簿（見本）'!C14:T14,257)+COUNTIF('技術職員有資格者名簿（見本）'!C14:T14,173)+COUNTIF('技術職員有資格者名簿（見本）'!C14:T14,273)+COUNTIF('技術職員有資格者名簿（見本）'!C14:T14,166)+COUNTIF('技術職員有資格者名簿（見本）'!C14:T14,266)+COUNTIF('技術職員有資格者名簿（見本）'!C14:T14,61)+COUNTIF('技術職員有資格者名簿（見本）'!C14:T14,40)+COUNTIF('技術職員有資格者名簿（見本）'!C14:T14,"64-5")+COUNTIF('技術職員有資格者名簿（見本）'!C14:T14,"001-5")+COUNTIF('技術職員有資格者名簿（見本）'!C14:T14,"002-5") )),0,1)))</f>
        <v>0</v>
      </c>
      <c r="AK14" s="47">
        <f>IF(COUNTIF('技術職員有資格者名簿（見本）'!C14:T14,113)+COUNTIF('技術職員有資格者名簿（見本）'!C14:T14,120)&gt;=1,1,0)</f>
        <v>0</v>
      </c>
      <c r="AL14" s="47">
        <f>IF(AK14=1,0,(IF(0=((COUNTIF('技術職員有資格者名簿（見本）'!C14:T14,214)+COUNTIF('技術職員有資格者名簿（見本）'!C14:T14,223))),0,1)))</f>
        <v>0</v>
      </c>
      <c r="AM14" s="47">
        <f>IF(AK14+AL14=1,0,(IF(0=((COUNTIF('技術職員有資格者名簿（見本）'!C14:T14,179)+COUNTIF('技術職員有資格者名簿（見本）'!C14:T14,279)+COUNTIF('技術職員有資格者名簿（見本）'!C14:T14,180)++COUNTIF('技術職員有資格者名簿（見本）'!C14:T14,280)+COUNTIF('技術職員有資格者名簿（見本）'!C14:T14,"64-6")+COUNTIF('技術職員有資格者名簿（見本）'!C14:T14,"001-6")+COUNTIF('技術職員有資格者名簿（見本）'!C14:T14,"002-6"))),0,1)))</f>
        <v>0</v>
      </c>
      <c r="AN14" s="47">
        <f>IF(COUNTIF('技術職員有資格者名簿（見本）'!C14:T14,120)+COUNTIF('技術職員有資格者名簿（見本）'!C14:T14,137)&gt;=1,1,0)</f>
        <v>1</v>
      </c>
      <c r="AO14" s="47">
        <f>IF(AN14=1,0,(IF(0=((COUNTIF('技術職員有資格者名簿（見本）'!C14:T14,223)+COUNTIF('技術職員有資格者名簿（見本）'!C14:T14,238) )),0,1)))</f>
        <v>0</v>
      </c>
      <c r="AP14" s="47">
        <f>IF(AN14+AO14=1,0,(IF(0=((COUNTIF('技術職員有資格者名簿（見本）'!C14:T14,170)+COUNTIF('技術職員有資格者名簿（見本）'!C14:T14,270)+COUNTIF('技術職員有資格者名簿（見本）'!C14:T14,184)++COUNTIF('技術職員有資格者名簿（見本）'!C14:T14,284)+COUNTIF('技術職員有資格者名簿（見本）'!C14:T14,186)+COUNTIF('技術職員有資格者名簿（見本）'!C14:T14,286)+COUNTIF('技術職員有資格者名簿（見本）'!C14:T14,"64-7")+COUNTIF('技術職員有資格者名簿（見本）'!C14:T14,"001-7")+COUNTIF('技術職員有資格者名簿（見本）'!C14:T14,"002-7"))),0,1)))</f>
        <v>0</v>
      </c>
      <c r="AQ14" s="47">
        <f>IF(COUNTIF('技術職員有資格者名簿（見本）'!C14:T14,127)&gt;=1,1,0)</f>
        <v>0</v>
      </c>
      <c r="AR14" s="47">
        <f>IF(AQ14=1,0,(IF(0=((COUNTIF('技術職員有資格者名簿（見本）'!C14:T14,228)+COUNTIF('技術職員有資格者名簿（見本）'!C14:T14,155) )),0,1)))</f>
        <v>0</v>
      </c>
      <c r="AS14" s="47">
        <f>IF(AQ14+AR14=1,0,(IF(0=((COUNTIF('技術職員有資格者名簿（見本）'!C14:T14,141)+COUNTIF('技術職員有資格者名簿（見本）'!C14:T14,142)+COUNTIF('技術職員有資格者名簿（見本）'!C14:T14,144)++COUNTIF('技術職員有資格者名簿（見本）'!C14:T14,256)+COUNTIF('技術職員有資格者名簿（見本）'!C14:T14,258)+COUNTIF('技術職員有資格者名簿（見本）'!C14:T14,62)+COUNTIF('技術職員有資格者名簿（見本）'!C14:T14,63)+COUNTIF('技術職員有資格者名簿（見本）'!C14:T14,"64-8")+COUNTIF('技術職員有資格者名簿（見本）'!C14:T14,"001-8")+COUNTIF('技術職員有資格者名簿（見本）'!C14:T14,"002-8"))),0,1)))</f>
        <v>0</v>
      </c>
      <c r="AT14" s="47">
        <f>IF(COUNTIF('技術職員有資格者名簿（見本）'!C14:T14,129)&gt;=1,1,0)</f>
        <v>0</v>
      </c>
      <c r="AU14" s="47">
        <f>IF(AT14=1,0,(IF(0=((COUNTIF('技術職員有資格者名簿（見本）'!C14:T14,230) )),0,1)))</f>
        <v>0</v>
      </c>
      <c r="AV14" s="47">
        <f>IF(AT14+AU14=1,0,(IF(0=((COUNTIF('技術職員有資格者名簿（見本）'!C14:T14,146)+COUNTIF('技術職員有資格者名簿（見本）'!C14:T14,147)+COUNTIF('技術職員有資格者名簿（見本）'!C14:T14,148)+COUNTIF('技術職員有資格者名簿（見本）'!C14:T14,152)+COUNTIF('技術職員有資格者名簿（見本）'!C14:T14,153)+COUNTIF('技術職員有資格者名簿（見本）'!C14:T14,154)+COUNTIF('技術職員有資格者名簿（見本）'!C14:T14,265)+COUNTIF('技術職員有資格者名簿（見本）'!C14:T14,174)+COUNTIF('技術職員有資格者名簿（見本）'!C14:T14,274)+COUNTIF('技術職員有資格者名簿（見本）'!C14:T14,175)+COUNTIF('技術職員有資格者名簿（見本）'!C14:T14,275)+COUNTIF('技術職員有資格者名簿（見本）'!C14:T14,176)+COUNTIF('技術職員有資格者名簿（見本）'!C14:T14,276)+COUNTIF('技術職員有資格者名簿（見本）'!C14:T14,170)+COUNTIF('技術職員有資格者名簿（見本）'!C14:T14,270)+COUNTIF('技術職員有資格者名簿（見本）'!C14:T14,62)+COUNTIF('技術職員有資格者名簿（見本）'!C14:T14,63)+COUNTIF('技術職員有資格者名簿（見本）'!C14:T14,"64-9")+COUNTIF('技術職員有資格者名簿（見本）'!C14:T14,"001-9")+COUNTIF('技術職員有資格者名簿（見本）'!C14:T14,"002-9"))),0,1)))</f>
        <v>0</v>
      </c>
      <c r="AW14" s="47">
        <f>IF(COUNTIF('技術職員有資格者名簿（見本）'!C14:T14,120)+COUNTIF('技術職員有資格者名簿（見本）'!C14:T14,137)&gt;=1,1,0)</f>
        <v>1</v>
      </c>
      <c r="AX14" s="47">
        <f>IF(AW14=1,0,(IF(0=((COUNTIF('技術職員有資格者名簿（見本）'!C14:T14,222)+COUNTIF('技術職員有資格者名簿（見本）'!C14:T14,223)+COUNTIF('技術職員有資格者名簿（見本）'!C14:T14,238))),0,1)))</f>
        <v>0</v>
      </c>
      <c r="AY14" s="47">
        <f>IF(AW14+AX14=1,0,(IF(0=((COUNTIF('技術職員有資格者名簿（見本）'!C14:T14,177)+COUNTIF('技術職員有資格者名簿（見本）'!C14:T14,277)+COUNTIF('技術職員有資格者名簿（見本）'!C14:T14,178)++COUNTIF('技術職員有資格者名簿（見本）'!C14:T14,278)+COUNTIF('技術職員有資格者名簿（見本）'!C14:T14,179)+COUNTIF('技術職員有資格者名簿（見本）'!C14:T14,279)+COUNTIF('技術職員有資格者名簿（見本）'!C14:T14,"64-10")+COUNTIF('技術職員有資格者名簿（見本）'!C14:T14,"001-10")+COUNTIF('技術職員有資格者名簿（見本）'!C14:T14,"002-10"))),0,1)))</f>
        <v>0</v>
      </c>
      <c r="AZ14" s="47">
        <f>IF(COUNTIF('技術職員有資格者名簿（見本）'!C14:T14,113)+COUNTIF('技術職員有資格者名簿（見本）'!C14:T14,120)+COUNTIF('技術職員有資格者名簿（見本）'!C14:T14,137)&gt;=1,1,0)</f>
        <v>1</v>
      </c>
      <c r="BA14" s="47">
        <f>IF(AZ14=1,0,(IF(0=((COUNTIF('技術職員有資格者名簿（見本）'!C14:T14,214)+COUNTIF('技術職員有資格者名簿（見本）'!C14:T14,222))),0,1)))</f>
        <v>0</v>
      </c>
      <c r="BB14" s="47">
        <f>IF(AZ14+BA14=1,0,(IF(0=((COUNTIF('技術職員有資格者名簿（見本）'!C14:T14,142)+COUNTIF('技術職員有資格者名簿（見本）'!C14:T14,181)+COUNTIF('技術職員有資格者名簿（見本）'!C14:T14,281)++COUNTIF('技術職員有資格者名簿（見本）'!C14:T14,"64-11")+COUNTIF('技術職員有資格者名簿（見本）'!C14:T14,"001-11")+COUNTIF('技術職員有資格者名簿（見本）'!C14:T14,"002-11"))),0,1)))</f>
        <v>0</v>
      </c>
      <c r="BC14" s="47">
        <f>IF(COUNTIF('技術職員有資格者名簿（見本）'!C14:T14,120)&gt;=1,1,0)</f>
        <v>0</v>
      </c>
      <c r="BD14" s="47">
        <f>IF(BC14=1,0,(IF(0=((COUNTIF('技術職員有資格者名簿（見本）'!C14:T14,222))),0,1)))</f>
        <v>0</v>
      </c>
      <c r="BE14" s="47">
        <f>IF(BC14+BD14=1,0,(IF(0=((COUNTIF('技術職員有資格者名簿（見本）'!C14:T14,182)+COUNTIF('技術職員有資格者名簿（見本）'!C14:T14,282)++COUNTIF('技術職員有資格者名簿（見本）'!C14:T14,"64-12")+COUNTIF('技術職員有資格者名簿（見本）'!C14:T14,"001-12")+COUNTIF('技術職員有資格者名簿（見本）'!C14:T14,"002-12"))),0,1)))</f>
        <v>0</v>
      </c>
      <c r="BF14" s="47">
        <f>IF(COUNTIF('技術職員有資格者名簿（見本）'!C14:T14,111)+COUNTIF('技術職員有資格者名簿（見本）'!C14:T14,113)&gt;=1,1,0)</f>
        <v>0</v>
      </c>
      <c r="BG14" s="47">
        <f>IF(BF14=1,0,(IF(0=((COUNTIF('技術職員有資格者名簿（見本）'!C14:T14,212)+COUNTIF('技術職員有資格者名簿（見本）'!C14:T14,214))),0,1)))</f>
        <v>0</v>
      </c>
      <c r="BH14" s="47">
        <f>IF(BF14+BG14=1,0,(IF(0=((COUNTIF('技術職員有資格者名簿（見本）'!C14:T14,141)+COUNTIF('技術職員有資格者名簿（見本）'!C14:T14,142)++COUNTIF('技術職員有資格者名簿（見本）'!C14:T14,"64-13")+COUNTIF('技術職員有資格者名簿（見本）'!C14:T14,"001-13")+COUNTIF('技術職員有資格者名簿（見本）'!C14:T14,"002-13"))),0,1)))</f>
        <v>0</v>
      </c>
      <c r="BI14" s="47">
        <f>IF(COUNTIF('技術職員有資格者名簿（見本）'!C14:T14,113)&gt;=1,1,0)</f>
        <v>0</v>
      </c>
      <c r="BJ14" s="47">
        <f>IF(BI14=1,0,(IF(0=((COUNTIF('技術職員有資格者名簿（見本）'!C14:T14,214))),0,1)))</f>
        <v>0</v>
      </c>
      <c r="BK14" s="47">
        <f>IF(BI14+BJ14=1,0,(IF(0=((COUNTIF('技術職員有資格者名簿（見本）'!C14:T14,141)+COUNTIF('技術職員有資格者名簿（見本）'!C14:T14,142)+COUNTIF('技術職員有資格者名簿（見本）'!C14:T14,149)+COUNTIF('技術職員有資格者名簿（見本）'!C14:T14,"64-14")+COUNTIF('技術職員有資格者名簿（見本）'!C14:T14,"001-14")+COUNTIF('技術職員有資格者名簿（見本）'!C14:T14,"002-14"))),0,1)))</f>
        <v>0</v>
      </c>
      <c r="BL14" s="47">
        <f>IF(COUNTIF('技術職員有資格者名簿（見本）'!C14:T14,120)&gt;=1,1,0)</f>
        <v>0</v>
      </c>
      <c r="BM14" s="47">
        <f>IF(BL14=1,0,(IF(0=((COUNTIF('技術職員有資格者名簿（見本）'!C14:T14,223) )),0,1)))</f>
        <v>0</v>
      </c>
      <c r="BN14" s="47">
        <f>IF(BL14+BM14=1,0,(IF(0=((COUNTIF('技術職員有資格者名簿（見本）'!C14:T14,170)+COUNTIF('技術職員有資格者名簿（見本）'!C14:T14,270)+COUNTIF('技術職員有資格者名簿（見本）'!C14:T14,183)+COUNTIF('技術職員有資格者名簿（見本）'!C14:T14,283)+COUNTIF('技術職員有資格者名簿（見本）'!C14:T14,184)+COUNTIF('技術職員有資格者名簿（見本）'!C14:T14,284)+COUNTIF('技術職員有資格者名簿（見本）'!C14:T14,185)+COUNTIF('技術職員有資格者名簿（見本）'!C14:T14,285)+COUNTIF('技術職員有資格者名簿（見本）'!C14:T14,"64-15")+COUNTIF('技術職員有資格者名簿（見本）'!C14:T14,"001-15")+COUNTIF('技術職員有資格者名簿（見本）'!C14:T14,"002-15"))),0,1)))</f>
        <v>0</v>
      </c>
      <c r="BO14" s="47">
        <f>IF(COUNTIF('技術職員有資格者名簿（見本）'!C14:T14,120)&gt;=1,1,0)</f>
        <v>0</v>
      </c>
      <c r="BP14" s="47">
        <f>IF(BO14=1,0,(IF(0=((COUNTIF('技術職員有資格者名簿（見本）'!C14:T14,223) )),0,1)))</f>
        <v>0</v>
      </c>
      <c r="BQ14" s="47">
        <f>IF(BO14+BP14=1,0,(IF(0=((COUNTIF('技術職員有資格者名簿（見本）'!C14:T14,187)+COUNTIF('技術職員有資格者名簿（見本）'!C14:T14,287)++COUNTIF('技術職員有資格者名簿（見本）'!C14:T14,"64-16")+COUNTIF('技術職員有資格者名簿（見本）'!C14:T14,"001-16")+COUNTIF('技術職員有資格者名簿（見本）'!C14:T14,"002-16"))),0,1)))</f>
        <v>0</v>
      </c>
      <c r="BR14" s="47">
        <f>IF(COUNTIF('技術職員有資格者名簿（見本）'!C14:T14,113)+COUNTIF('技術職員有資格者名簿（見本）'!C14:T14,120)&gt;=1,1,0)</f>
        <v>0</v>
      </c>
      <c r="BS14" s="47">
        <f>IF(BR14=1,0,(IF(0=((COUNTIF('技術職員有資格者名簿（見本）'!C14:T14,215)+COUNTIF('技術職員有資格者名簿（見本）'!C14:T14,223))),0,1)))</f>
        <v>0</v>
      </c>
      <c r="BT14" s="47">
        <f>IF(BR14+BS14=1,0,(IF(0=((COUNTIF('技術職員有資格者名簿（見本）'!C14:T14,188)+COUNTIF('技術職員有資格者名簿（見本）'!C14:T14,288)+COUNTIF('技術職員有資格者名簿（見本）'!C14:T14,189)++COUNTIF('技術職員有資格者名簿（見本）'!C14:T14,289)+COUNTIF('技術職員有資格者名簿（見本）'!C14:T14,190)+COUNTIF('技術職員有資格者名簿（見本）'!C14:T14,290)+COUNTIF('技術職員有資格者名簿（見本）'!C14:T14,191)+COUNTIF('技術職員有資格者名簿（見本）'!C14:T14,291)+COUNTIF('技術職員有資格者名簿（見本）'!C14:T14,167)+COUNTIF('技術職員有資格者名簿（見本）'!C14:T14,"64-17")+COUNTIF('技術職員有資格者名簿（見本）'!C14:T14,"001-17")+COUNTIF('技術職員有資格者名簿（見本）'!C14:T14,"002-17"))),0,1)))</f>
        <v>0</v>
      </c>
      <c r="BU14" s="47">
        <f>IF(COUNTIF('技術職員有資格者名簿（見本）'!C14:T14,120)&gt;=1,1,0)</f>
        <v>0</v>
      </c>
      <c r="BV14" s="47">
        <f>IF(BU14=1,0,(IF(0=((COUNTIF('技術職員有資格者名簿（見本）'!C14:T14,223) )),0,1)))</f>
        <v>0</v>
      </c>
      <c r="BW14" s="47">
        <f>IF(BU14+BV14=1,0,(IF(0=((COUNTIF('技術職員有資格者名簿（見本）'!C14:T14,197)+COUNTIF('技術職員有資格者名簿（見本）'!C14:T14,297)++COUNTIF('技術職員有資格者名簿（見本）'!C14:T14,"64-18")+COUNTIF('技術職員有資格者名簿（見本）'!C14:T14,"001-18")+COUNTIF('技術職員有資格者名簿（見本）'!C14:T14,"002-18"))),0,1)))</f>
        <v>0</v>
      </c>
      <c r="BX14" s="47">
        <f>IF(COUNTIF('技術職員有資格者名簿（見本）'!C14:T14,120)+COUNTIF('技術職員有資格者名簿（見本）'!C14:T14,137)&gt;=1,1,0)</f>
        <v>1</v>
      </c>
      <c r="BY14" s="47">
        <f>IF(BX14=1,0,(IF(0=((COUNTIF('技術職員有資格者名簿（見本）'!C14:T14,223)+COUNTIF('技術職員有資格者名簿（見本）'!C14:T14,238) )),0,1)))</f>
        <v>0</v>
      </c>
      <c r="BZ14" s="47">
        <f>IF(BX14+BY14=1,0,(IF(0=((COUNTIF('技術職員有資格者名簿（見本）'!C14:T14,192)+COUNTIF('技術職員有資格者名簿（見本）'!C14:T14,292)+COUNTIF('技術職員有資格者名簿（見本）'!C14:T14,193)++COUNTIF('技術職員有資格者名簿（見本）'!C14:T14,293)+COUNTIF('技術職員有資格者名簿（見本）'!C14:T14,"64-19")+COUNTIF('技術職員有資格者名簿（見本）'!C14:T14,"001-19")+COUNTIF('技術職員有資格者名簿（見本）'!C14:T14,"002-19"))),0,1)))</f>
        <v>0</v>
      </c>
      <c r="CA14" s="47">
        <v>0</v>
      </c>
      <c r="CB14" s="47">
        <v>0</v>
      </c>
      <c r="CC14" s="47">
        <f>IF(CA14+CB14=1,0,(IF(0=((COUNTIF('技術職員有資格者名簿（見本）'!C14:T14,145)+COUNTIF('技術職員有資格者名簿（見本）'!C14:T14,146)+COUNTIF('技術職員有資格者名簿（見本）'!C14:T14,"001-20")+COUNTIF('技術職員有資格者名簿（見本）'!C14:T14,"002-20"))),0,1)))</f>
        <v>0</v>
      </c>
      <c r="CD14" s="47">
        <f>IF(COUNTIF('技術職員有資格者名簿（見本）'!C14:T14,120)&gt;=1,1,0)</f>
        <v>0</v>
      </c>
      <c r="CE14" s="47">
        <f>IF(CD14=1,0,(IF(0=((COUNTIF('技術職員有資格者名簿（見本）'!C14:T14,223) )),0,1)))</f>
        <v>0</v>
      </c>
      <c r="CF14" s="47">
        <f>IF(CD14+CE14=1,0,(IF(0=((COUNTIF('技術職員有資格者名簿（見本）'!C14:T14,194)+COUNTIF('技術職員有資格者名簿（見本）'!C14:T14,294)+COUNTIF('技術職員有資格者名簿（見本）'!C14:T14,"64-21")+COUNTIF('技術職員有資格者名簿（見本）'!C14:T14,"001-21")+COUNTIF('技術職員有資格者名簿（見本）'!C14:T14,"002-21"))),0,1)))</f>
        <v>0</v>
      </c>
      <c r="CG14" s="47">
        <f>IF(COUNTIF('技術職員有資格者名簿（見本）'!C14:T14,131)&gt;=1,1,0)</f>
        <v>0</v>
      </c>
      <c r="CH14" s="47">
        <f>IF(CG14=1,0,(IF(0=((COUNTIF('技術職員有資格者名簿（見本）'!C14:T14,232) )),0,1)))</f>
        <v>0</v>
      </c>
      <c r="CI14" s="47">
        <f>IF(CG14+CH14=1,0,(IF(0=((COUNTIF('技術職員有資格者名簿（見本）'!C14:T14,144)+COUNTIF('技術職員有資格者名簿（見本）'!C14:T14,259)+COUNTIF('技術職員有資格者名簿（見本）'!C14:T14,"64-22")+COUNTIF('技術職員有資格者名簿（見本）'!C14:T14,"001-22")+COUNTIF('技術職員有資格者名簿（見本）'!C14:T14,"002-22"))),0,1)))</f>
        <v>0</v>
      </c>
      <c r="CJ14" s="47">
        <f>IF(COUNTIF('技術職員有資格者名簿（見本）'!C14:T14,133)&gt;=1,1,0)</f>
        <v>0</v>
      </c>
      <c r="CK14" s="47">
        <f>IF(CJ14=1,0,(IF(0=((COUNTIF('技術職員有資格者名簿（見本）'!C14:T14,234))),0,1)))</f>
        <v>0</v>
      </c>
      <c r="CL14" s="47">
        <f>IF(CJ14+CK14=1,0,(IF(0=((COUNTIF('技術職員有資格者名簿（見本）'!C14:T14,141)+COUNTIF('技術職員有資格者名簿（見本）'!C14:T14,142)+COUNTIF('技術職員有資格者名簿（見本）'!C14:T14,150)+COUNTIF('技術職員有資格者名簿（見本）'!C14:T14,151)+COUNTIF('技術職員有資格者名簿（見本）'!C14:T14,196)+COUNTIF('技術職員有資格者名簿（見本）'!C14:T14,296)+COUNTIF('技術職員有資格者名簿（見本）'!C14:T14,"64-23")+COUNTIF('技術職員有資格者名簿（見本）'!C14:T14,"001-23")+COUNTIF('技術職員有資格者名簿（見本）'!C14:T14,"002-23"))),0,1)))</f>
        <v>0</v>
      </c>
      <c r="CM14" s="47">
        <v>0</v>
      </c>
      <c r="CN14" s="47">
        <v>0</v>
      </c>
      <c r="CO14" s="47">
        <f>IF(CM14+CN14=1,0,(IF(0=((COUNTIF('技術職員有資格者名簿（見本）'!C14:T14,148)+COUNTIF('技術職員有資格者名簿（見本）'!C14:T14,198)+COUNTIF('技術職員有資格者名簿（見本）'!C14:T14,298)+COUNTIF('技術職員有資格者名簿（見本）'!C14:T14,61)+COUNTIF('技術職員有資格者名簿（見本）'!C14:T14,"001-24")+COUNTIF('技術職員有資格者名簿（見本）'!C14:T14,"002-24"))),0,1)))</f>
        <v>0</v>
      </c>
      <c r="CP14" s="47">
        <f>IF(COUNTIF('技術職員有資格者名簿（見本）'!C14:T14,120)&gt;=1,1,0)</f>
        <v>0</v>
      </c>
      <c r="CQ14" s="47">
        <f>IF(CP14=1,0,(IF(0=((COUNTIF('技術職員有資格者名簿（見本）'!C14:T14,223) )),0,1)))</f>
        <v>0</v>
      </c>
      <c r="CR14" s="47">
        <f>IF(CP14+CQ14=1,0,(IF(0=((COUNTIF('技術職員有資格者名簿（見本）'!C14:T14,195)+COUNTIF('技術職員有資格者名簿（見本）'!C14:T14,295)+COUNTIF('技術職員有資格者名簿（見本）'!C14:T14,"64-25")+COUNTIF('技術職員有資格者名簿（見本）'!C14:T14,"001-25")+COUNTIF('技術職員有資格者名簿（見本）'!C14:T14,"002-25"))),0,1)))</f>
        <v>0</v>
      </c>
      <c r="CS14" s="47">
        <f>IF(COUNTIF('技術職員有資格者名簿（見本）'!C14:T14,113)&gt;=1,1,0)</f>
        <v>0</v>
      </c>
      <c r="CT14" s="47">
        <f>IF(CS14=1,0,(IF(0=((COUNTIF('技術職員有資格者名簿（見本）'!C14:T14,214) )),0,1)))</f>
        <v>0</v>
      </c>
      <c r="CU14" s="47">
        <f>IF(CS14+CT14=1,0,(IF(0=((COUNTIF('技術職員有資格者名簿（見本）'!C14:T14,147)+COUNTIF('技術職員有資格者名簿（見本）'!C14:T14,148)+COUNTIF('技術職員有資格者名簿（見本）'!C14:T14,153)+COUNTIF('技術職員有資格者名簿（見本）'!C14:T14,154)+COUNTIF('技術職員有資格者名簿（見本）'!C14:T14,"001-26")+COUNTIF('技術職員有資格者名簿（見本）'!C14:T14,"002-26"))),0,1)))</f>
        <v>0</v>
      </c>
      <c r="CV14" s="47">
        <v>0</v>
      </c>
      <c r="CW14" s="47">
        <v>0</v>
      </c>
      <c r="CX14" s="47">
        <f>IF(COUNTIF('技術職員有資格者名簿（見本）'!C14:T14,168)+COUNTIF('技術職員有資格者名簿（見本）'!C14:T14,169)+COUNTIF('技術職員有資格者名簿（見本）'!C14:T14,"64-27")+COUNTIF('技術職員有資格者名簿（見本）'!C14:T14,"001-27")+COUNTIF('技術職員有資格者名簿（見本）'!C14:T14,"002-27")&gt;=1,1,0)</f>
        <v>0</v>
      </c>
      <c r="CY14" s="47">
        <v>0</v>
      </c>
      <c r="CZ14" s="47">
        <v>0</v>
      </c>
      <c r="DA14" s="47">
        <f>IF(COUNTIF('技術職員有資格者名簿（見本）'!C14:T14,154)+COUNTIF('技術職員有資格者名簿（見本）'!C14:T14,"001-28")+COUNTIF('技術職員有資格者名簿（見本）'!C14:T14,"002-28")&gt;=1,1,0)</f>
        <v>0</v>
      </c>
      <c r="DB14" s="47">
        <f>IF(COUNTIF('技術職員有資格者名簿（見本）'!C14:T14,113)+COUNTIF('技術職員有資格者名簿（見本）'!C14:T14,120)&gt;=1,1,0)</f>
        <v>0</v>
      </c>
      <c r="DC14" s="47">
        <f>IF(DB14=1,0,(IF(0=((COUNTIF('技術職員有資格者名簿（見本）'!C14:T14,214)+COUNTIF('技術職員有資格者名簿（見本）'!C14:T14,221)+COUNTIF('技術職員有資格者名簿（見本）'!C14:T14,222))),0,1)))</f>
        <v>0</v>
      </c>
      <c r="DD14" s="47">
        <f>IF(DB14+DC14=1,0,(IF(0=((COUNTIF('技術職員有資格者名簿（見本）'!C14:T14,141)+COUNTIF('技術職員有資格者名簿（見本）'!C14:T14,142)+COUNTIF('技術職員有資格者名簿（見本）'!C14:T14,157)++COUNTIF('技術職員有資格者名簿（見本）'!C14:T14,257)+COUNTIF('技術職員有資格者名簿（見本）'!C14:T14,60)+COUNTIF('技術職員有資格者名簿（見本）'!C14:T14,"001-29")+COUNTIF('技術職員有資格者名簿（見本）'!C14:T14,"002-29"))),0,1)))</f>
        <v>0</v>
      </c>
    </row>
    <row r="15" spans="1:108" ht="48" customHeight="1">
      <c r="A15" s="125">
        <v>5</v>
      </c>
      <c r="B15" s="163" t="s">
        <v>45</v>
      </c>
      <c r="C15" s="164">
        <v>133</v>
      </c>
      <c r="D15" s="159" t="str">
        <f>IFERROR(VLOOKUP($C15,建設工事資格区分コード表!$A:$F,4,FALSE)&amp;"","")</f>
        <v>１級</v>
      </c>
      <c r="E15" s="160" t="str">
        <f>IFERROR(VLOOKUP($C15,建設工事資格区分コード表!$A:$F,6,FALSE),"")</f>
        <v>造園施工管理技士</v>
      </c>
      <c r="F15" s="165" t="s">
        <v>570</v>
      </c>
      <c r="G15" s="159" t="str">
        <f>IFERROR(VLOOKUP($F15,建設工事資格区分コード表!$A:$F,4,FALSE)&amp;"","")</f>
        <v>土木</v>
      </c>
      <c r="H15" s="160" t="str">
        <f>IFERROR(VLOOKUP($F15,建設工事資格区分コード表!$A:$F,6,FALSE),"")</f>
        <v>建設業法第７条第２号ロ　（10年の実務経験）</v>
      </c>
      <c r="I15" s="166"/>
      <c r="J15" s="159" t="str">
        <f>IFERROR(VLOOKUP($I15,建設工事資格区分コード表!$A:$F,4,FALSE)&amp;"","")</f>
        <v/>
      </c>
      <c r="K15" s="160" t="str">
        <f>IFERROR(VLOOKUP($I15,建設工事資格区分コード表!$A:$F,6,FALSE),"")</f>
        <v/>
      </c>
      <c r="L15" s="165"/>
      <c r="M15" s="159" t="str">
        <f>IFERROR(VLOOKUP($L15,建設工事資格区分コード表!$A:$F,4,FALSE)&amp;"","")</f>
        <v/>
      </c>
      <c r="N15" s="160" t="str">
        <f>IFERROR(VLOOKUP($L15,建設工事資格区分コード表!$A:$F,6,FALSE),"")</f>
        <v/>
      </c>
      <c r="O15" s="165"/>
      <c r="P15" s="159" t="str">
        <f>IFERROR(VLOOKUP($O15,建設工事資格区分コード表!$A:$F,4,FALSE)&amp;"","")</f>
        <v/>
      </c>
      <c r="Q15" s="160" t="str">
        <f>IFERROR(VLOOKUP($O15,建設工事資格区分コード表!$A:$F,6,FALSE),"")</f>
        <v/>
      </c>
      <c r="R15" s="165"/>
      <c r="S15" s="159" t="str">
        <f>IFERROR(VLOOKUP($R15,建設工事資格区分コード表!$A:$F,4,FALSE)&amp;"","")</f>
        <v/>
      </c>
      <c r="T15" s="161" t="str">
        <f>IFERROR(VLOOKUP($R15,建設工事資格区分コード表!$A:$F,6,FALSE),"")</f>
        <v/>
      </c>
      <c r="V15" s="47">
        <f>IF(COUNTIF('技術職員有資格者名簿（見本）'!C15:T15,111)+COUNTIF('技術職員有資格者名簿（見本）'!C15:T15,113)&gt;=1,1,0)</f>
        <v>0</v>
      </c>
      <c r="W15" s="47">
        <f>IF(V15=1,0,(IF(0=((COUNTIF('技術職員有資格者名簿（見本）'!$C15:$T15,212)+COUNTIF('技術職員有資格者名簿（見本）'!$C15:$T15,214))),0,1)))</f>
        <v>0</v>
      </c>
      <c r="X15" s="73">
        <f>IF(V15+W15=1,0,(IF(0=((COUNTIF('技術職員有資格者名簿（見本）'!C15:T15,141)+COUNTIF('技術職員有資格者名簿（見本）'!C15:T15,142)+COUNTIF('技術職員有資格者名簿（見本）'!C15:T15,143)++COUNTIF('技術職員有資格者名簿（見本）'!C15:T15,149)+COUNTIF('技術職員有資格者名簿（見本）'!C15:T15,151)+COUNTIF('技術職員有資格者名簿（見本）'!C15:T15,"001-1")+COUNTIF('技術職員有資格者名簿（見本）'!C15:T15,"002-1"))),0,1)))</f>
        <v>1</v>
      </c>
      <c r="Y15" s="47">
        <f>IF(COUNTIF('技術職員有資格者名簿（見本）'!C15:T15,120)+COUNTIF('技術職員有資格者名簿（見本）'!C15:T15,137)&gt;=1,1,0)</f>
        <v>0</v>
      </c>
      <c r="Z15" s="47">
        <f>IF(Y15=1,0,(IF(0=((COUNTIF('技術職員有資格者名簿（見本）'!$C15:T15,221)+COUNTIF('技術職員有資格者名簿（見本）'!$C15:T15,238))),0,1)))</f>
        <v>0</v>
      </c>
      <c r="AA15" s="73">
        <f>IF(Y15+Z15=1,0,(IF(0=((COUNTIF('技術職員有資格者名簿（見本）'!F15:W15,"001-2")+COUNTIF('技術職員有資格者名簿（見本）'!F15:W15,"002-2"))),0,1)))</f>
        <v>0</v>
      </c>
      <c r="AB15" s="47">
        <f>IF(COUNTIF('技術職員有資格者名簿（見本）'!C15:T15,120)+COUNTIF('技術職員有資格者名簿（見本）'!C15:T15,137)&gt;=1,1,0)</f>
        <v>0</v>
      </c>
      <c r="AC15" s="47">
        <f>IF(AB15=1,0,(IF(0=((COUNTIF('技術職員有資格者名簿（見本）'!C15:T15,222)+COUNTIF('技術職員有資格者名簿（見本）'!C15:T15,223)+COUNTIF('技術職員有資格者名簿（見本）'!C15:T15,238)+COUNTIF('技術職員有資格者名簿（見本）'!C15:T15,239) )),0,1)))</f>
        <v>0</v>
      </c>
      <c r="AD15" s="73">
        <f>IF(AB15+AC15=1,0,(IF(0=(COUNTIF('技術職員有資格者名簿（見本）'!C15:T15,171)+COUNTIF('技術職員有資格者名簿（見本）'!C15:T15,271)+COUNTIF('技術職員有資格者名簿（見本）'!C15:T15,164)++COUNTIF('技術職員有資格者名簿（見本）'!C15:T15,264)+COUNTIF('技術職員有資格者名簿（見本）'!C15:T15,"64-3" )+COUNTIF('技術職員有資格者名簿（見本）'!C15:T15,"001-3")+COUNTIF('技術職員有資格者名簿（見本）'!C15:T15,"002-3")),0,1)))</f>
        <v>0</v>
      </c>
      <c r="AE15" s="47">
        <f>IF(COUNTIF('技術職員有資格者名簿（見本）'!C15:T15,120)&gt;=1,1,0)</f>
        <v>0</v>
      </c>
      <c r="AF15" s="47">
        <f>IF(AE15=1,0,(IF(0=((COUNTIF('技術職員有資格者名簿（見本）'!C15:T15,223) )),0,1)))</f>
        <v>0</v>
      </c>
      <c r="AG15" s="73">
        <f>IF(AE15+AF15=1,0,(IF(0=((COUNTIF('技術職員有資格者名簿（見本）'!C15:T15,172)+COUNTIF('技術職員有資格者名簿（見本）'!C15:T15,272)+COUNTIF('技術職員有資格者名簿（見本）'!C15:T15,"64-4")+COUNTIF('技術職員有資格者名簿（見本）'!C15:T15,"001-4")+COUNTIF('技術職員有資格者名簿（見本）'!C15:T15,"002-4"))),0,1)))</f>
        <v>0</v>
      </c>
      <c r="AH15" s="47">
        <f>IF(COUNTIF('技術職員有資格者名簿（見本）'!C15:T15,111)+COUNTIF('技術職員有資格者名簿（見本）'!C15:T15,113)+COUNTIF('技術職員有資格者名簿（見本）'!C15:T15,120)&gt;=1,1,0)</f>
        <v>0</v>
      </c>
      <c r="AI15" s="47">
        <f>IF(AH15=1,0,(IF(0=((COUNTIF('技術職員有資格者名簿（見本）'!C15:T15,212)+COUNTIF('技術職員有資格者名簿（見本）'!C15:T15,214)+COUNTIF('技術職員有資格者名簿（見本）'!C15:T15,216)+COUNTIF('技術職員有資格者名簿（見本）'!C15:T15,222))),0,1)))</f>
        <v>0</v>
      </c>
      <c r="AJ15" s="47">
        <f>IF(AH15+AI15=1,0,(IF(0=((COUNTIF('技術職員有資格者名簿（見本）'!C15:T15,141)+COUNTIF('技術職員有資格者名簿（見本）'!C15:T15,142)+COUNTIF('技術職員有資格者名簿（見本）'!C15:T15,143)+COUNTIF('技術職員有資格者名簿（見本）'!C15:T15,149)+COUNTIF('技術職員有資格者名簿（見本）'!C15:T15,151)+COUNTIF('技術職員有資格者名簿（見本）'!C15:T15,164)+COUNTIF('技術職員有資格者名簿（見本）'!C15:T15,264)+COUNTIF('技術職員有資格者名簿（見本）'!C15:T15,157)+COUNTIF('技術職員有資格者名簿（見本）'!C15:T15,257)+COUNTIF('技術職員有資格者名簿（見本）'!C15:T15,173)+COUNTIF('技術職員有資格者名簿（見本）'!C15:T15,273)+COUNTIF('技術職員有資格者名簿（見本）'!C15:T15,166)+COUNTIF('技術職員有資格者名簿（見本）'!C15:T15,266)+COUNTIF('技術職員有資格者名簿（見本）'!C15:T15,61)+COUNTIF('技術職員有資格者名簿（見本）'!C15:T15,40)+COUNTIF('技術職員有資格者名簿（見本）'!C15:T15,"64-5")+COUNTIF('技術職員有資格者名簿（見本）'!C15:T15,"001-5")+COUNTIF('技術職員有資格者名簿（見本）'!C15:T15,"002-5") )),0,1)))</f>
        <v>0</v>
      </c>
      <c r="AK15" s="47">
        <f>IF(COUNTIF('技術職員有資格者名簿（見本）'!C15:T15,113)+COUNTIF('技術職員有資格者名簿（見本）'!C15:T15,120)&gt;=1,1,0)</f>
        <v>0</v>
      </c>
      <c r="AL15" s="47">
        <f>IF(AK15=1,0,(IF(0=((COUNTIF('技術職員有資格者名簿（見本）'!C15:T15,214)+COUNTIF('技術職員有資格者名簿（見本）'!C15:T15,223))),0,1)))</f>
        <v>0</v>
      </c>
      <c r="AM15" s="47">
        <f>IF(AK15+AL15=1,0,(IF(0=((COUNTIF('技術職員有資格者名簿（見本）'!C15:T15,179)+COUNTIF('技術職員有資格者名簿（見本）'!C15:T15,279)+COUNTIF('技術職員有資格者名簿（見本）'!C15:T15,180)++COUNTIF('技術職員有資格者名簿（見本）'!C15:T15,280)+COUNTIF('技術職員有資格者名簿（見本）'!C15:T15,"64-6")+COUNTIF('技術職員有資格者名簿（見本）'!C15:T15,"001-6")+COUNTIF('技術職員有資格者名簿（見本）'!C15:T15,"002-6"))),0,1)))</f>
        <v>0</v>
      </c>
      <c r="AN15" s="47">
        <f>IF(COUNTIF('技術職員有資格者名簿（見本）'!C15:T15,120)+COUNTIF('技術職員有資格者名簿（見本）'!C15:T15,137)&gt;=1,1,0)</f>
        <v>0</v>
      </c>
      <c r="AO15" s="47">
        <f>IF(AN15=1,0,(IF(0=((COUNTIF('技術職員有資格者名簿（見本）'!C15:T15,223)+COUNTIF('技術職員有資格者名簿（見本）'!C15:T15,238) )),0,1)))</f>
        <v>0</v>
      </c>
      <c r="AP15" s="47">
        <f>IF(AN15+AO15=1,0,(IF(0=((COUNTIF('技術職員有資格者名簿（見本）'!C15:T15,170)+COUNTIF('技術職員有資格者名簿（見本）'!C15:T15,270)+COUNTIF('技術職員有資格者名簿（見本）'!C15:T15,184)++COUNTIF('技術職員有資格者名簿（見本）'!C15:T15,284)+COUNTIF('技術職員有資格者名簿（見本）'!C15:T15,186)+COUNTIF('技術職員有資格者名簿（見本）'!C15:T15,286)+COUNTIF('技術職員有資格者名簿（見本）'!C15:T15,"64-7")+COUNTIF('技術職員有資格者名簿（見本）'!C15:T15,"001-7")+COUNTIF('技術職員有資格者名簿（見本）'!C15:T15,"002-7"))),0,1)))</f>
        <v>0</v>
      </c>
      <c r="AQ15" s="47">
        <f>IF(COUNTIF('技術職員有資格者名簿（見本）'!C15:T15,127)&gt;=1,1,0)</f>
        <v>0</v>
      </c>
      <c r="AR15" s="47">
        <f>IF(AQ15=1,0,(IF(0=((COUNTIF('技術職員有資格者名簿（見本）'!C15:T15,228)+COUNTIF('技術職員有資格者名簿（見本）'!C15:T15,155) )),0,1)))</f>
        <v>0</v>
      </c>
      <c r="AS15" s="47">
        <f>IF(AQ15+AR15=1,0,(IF(0=((COUNTIF('技術職員有資格者名簿（見本）'!C15:T15,141)+COUNTIF('技術職員有資格者名簿（見本）'!C15:T15,142)+COUNTIF('技術職員有資格者名簿（見本）'!C15:T15,144)++COUNTIF('技術職員有資格者名簿（見本）'!C15:T15,256)+COUNTIF('技術職員有資格者名簿（見本）'!C15:T15,258)+COUNTIF('技術職員有資格者名簿（見本）'!C15:T15,62)+COUNTIF('技術職員有資格者名簿（見本）'!C15:T15,63)+COUNTIF('技術職員有資格者名簿（見本）'!C15:T15,"64-8")+COUNTIF('技術職員有資格者名簿（見本）'!C15:T15,"001-8")+COUNTIF('技術職員有資格者名簿（見本）'!C15:T15,"002-8"))),0,1)))</f>
        <v>0</v>
      </c>
      <c r="AT15" s="47">
        <f>IF(COUNTIF('技術職員有資格者名簿（見本）'!C15:T15,129)&gt;=1,1,0)</f>
        <v>0</v>
      </c>
      <c r="AU15" s="47">
        <f>IF(AT15=1,0,(IF(0=((COUNTIF('技術職員有資格者名簿（見本）'!C15:T15,230) )),0,1)))</f>
        <v>0</v>
      </c>
      <c r="AV15" s="47">
        <f>IF(AT15+AU15=1,0,(IF(0=((COUNTIF('技術職員有資格者名簿（見本）'!C15:T15,146)+COUNTIF('技術職員有資格者名簿（見本）'!C15:T15,147)+COUNTIF('技術職員有資格者名簿（見本）'!C15:T15,148)+COUNTIF('技術職員有資格者名簿（見本）'!C15:T15,152)+COUNTIF('技術職員有資格者名簿（見本）'!C15:T15,153)+COUNTIF('技術職員有資格者名簿（見本）'!C15:T15,154)+COUNTIF('技術職員有資格者名簿（見本）'!C15:T15,265)+COUNTIF('技術職員有資格者名簿（見本）'!C15:T15,174)+COUNTIF('技術職員有資格者名簿（見本）'!C15:T15,274)+COUNTIF('技術職員有資格者名簿（見本）'!C15:T15,175)+COUNTIF('技術職員有資格者名簿（見本）'!C15:T15,275)+COUNTIF('技術職員有資格者名簿（見本）'!C15:T15,176)+COUNTIF('技術職員有資格者名簿（見本）'!C15:T15,276)+COUNTIF('技術職員有資格者名簿（見本）'!C15:T15,170)+COUNTIF('技術職員有資格者名簿（見本）'!C15:T15,270)+COUNTIF('技術職員有資格者名簿（見本）'!C15:T15,62)+COUNTIF('技術職員有資格者名簿（見本）'!C15:T15,63)+COUNTIF('技術職員有資格者名簿（見本）'!C15:T15,"64-9")+COUNTIF('技術職員有資格者名簿（見本）'!C15:T15,"001-9")+COUNTIF('技術職員有資格者名簿（見本）'!C15:T15,"002-9"))),0,1)))</f>
        <v>0</v>
      </c>
      <c r="AW15" s="47">
        <f>IF(COUNTIF('技術職員有資格者名簿（見本）'!C15:T15,120)+COUNTIF('技術職員有資格者名簿（見本）'!C15:T15,137)&gt;=1,1,0)</f>
        <v>0</v>
      </c>
      <c r="AX15" s="47">
        <f>IF(AW15=1,0,(IF(0=((COUNTIF('技術職員有資格者名簿（見本）'!C15:T15,222)+COUNTIF('技術職員有資格者名簿（見本）'!C15:T15,223)+COUNTIF('技術職員有資格者名簿（見本）'!C15:T15,238))),0,1)))</f>
        <v>0</v>
      </c>
      <c r="AY15" s="47">
        <f>IF(AW15+AX15=1,0,(IF(0=((COUNTIF('技術職員有資格者名簿（見本）'!C15:T15,177)+COUNTIF('技術職員有資格者名簿（見本）'!C15:T15,277)+COUNTIF('技術職員有資格者名簿（見本）'!C15:T15,178)++COUNTIF('技術職員有資格者名簿（見本）'!C15:T15,278)+COUNTIF('技術職員有資格者名簿（見本）'!C15:T15,179)+COUNTIF('技術職員有資格者名簿（見本）'!C15:T15,279)+COUNTIF('技術職員有資格者名簿（見本）'!C15:T15,"64-10")+COUNTIF('技術職員有資格者名簿（見本）'!C15:T15,"001-10")+COUNTIF('技術職員有資格者名簿（見本）'!C15:T15,"002-10"))),0,1)))</f>
        <v>0</v>
      </c>
      <c r="AZ15" s="47">
        <f>IF(COUNTIF('技術職員有資格者名簿（見本）'!C15:T15,113)+COUNTIF('技術職員有資格者名簿（見本）'!C15:T15,120)+COUNTIF('技術職員有資格者名簿（見本）'!C15:T15,137)&gt;=1,1,0)</f>
        <v>0</v>
      </c>
      <c r="BA15" s="47">
        <f>IF(AZ15=1,0,(IF(0=((COUNTIF('技術職員有資格者名簿（見本）'!C15:T15,214)+COUNTIF('技術職員有資格者名簿（見本）'!C15:T15,222))),0,1)))</f>
        <v>0</v>
      </c>
      <c r="BB15" s="47">
        <f>IF(AZ15+BA15=1,0,(IF(0=((COUNTIF('技術職員有資格者名簿（見本）'!C15:T15,142)+COUNTIF('技術職員有資格者名簿（見本）'!C15:T15,181)+COUNTIF('技術職員有資格者名簿（見本）'!C15:T15,281)++COUNTIF('技術職員有資格者名簿（見本）'!C15:T15,"64-11")+COUNTIF('技術職員有資格者名簿（見本）'!C15:T15,"001-11")+COUNTIF('技術職員有資格者名簿（見本）'!C15:T15,"002-11"))),0,1)))</f>
        <v>0</v>
      </c>
      <c r="BC15" s="47">
        <f>IF(COUNTIF('技術職員有資格者名簿（見本）'!C15:T15,120)&gt;=1,1,0)</f>
        <v>0</v>
      </c>
      <c r="BD15" s="47">
        <f>IF(BC15=1,0,(IF(0=((COUNTIF('技術職員有資格者名簿（見本）'!C15:T15,222))),0,1)))</f>
        <v>0</v>
      </c>
      <c r="BE15" s="47">
        <f>IF(BC15+BD15=1,0,(IF(0=((COUNTIF('技術職員有資格者名簿（見本）'!C15:T15,182)+COUNTIF('技術職員有資格者名簿（見本）'!C15:T15,282)++COUNTIF('技術職員有資格者名簿（見本）'!C15:T15,"64-12")+COUNTIF('技術職員有資格者名簿（見本）'!C15:T15,"001-12")+COUNTIF('技術職員有資格者名簿（見本）'!C15:T15,"002-12"))),0,1)))</f>
        <v>0</v>
      </c>
      <c r="BF15" s="47">
        <f>IF(COUNTIF('技術職員有資格者名簿（見本）'!C15:T15,111)+COUNTIF('技術職員有資格者名簿（見本）'!C15:T15,113)&gt;=1,1,0)</f>
        <v>0</v>
      </c>
      <c r="BG15" s="47">
        <f>IF(BF15=1,0,(IF(0=((COUNTIF('技術職員有資格者名簿（見本）'!C15:T15,212)+COUNTIF('技術職員有資格者名簿（見本）'!C15:T15,214))),0,1)))</f>
        <v>0</v>
      </c>
      <c r="BH15" s="47">
        <f>IF(BF15+BG15=1,0,(IF(0=((COUNTIF('技術職員有資格者名簿（見本）'!C15:T15,141)+COUNTIF('技術職員有資格者名簿（見本）'!C15:T15,142)++COUNTIF('技術職員有資格者名簿（見本）'!C15:T15,"64-13")+COUNTIF('技術職員有資格者名簿（見本）'!C15:T15,"001-13")+COUNTIF('技術職員有資格者名簿（見本）'!C15:T15,"002-13"))),0,1)))</f>
        <v>0</v>
      </c>
      <c r="BI15" s="47">
        <f>IF(COUNTIF('技術職員有資格者名簿（見本）'!C15:T15,113)&gt;=1,1,0)</f>
        <v>0</v>
      </c>
      <c r="BJ15" s="47">
        <f>IF(BI15=1,0,(IF(0=((COUNTIF('技術職員有資格者名簿（見本）'!C15:T15,214))),0,1)))</f>
        <v>0</v>
      </c>
      <c r="BK15" s="47">
        <f>IF(BI15+BJ15=1,0,(IF(0=((COUNTIF('技術職員有資格者名簿（見本）'!C15:T15,141)+COUNTIF('技術職員有資格者名簿（見本）'!C15:T15,142)+COUNTIF('技術職員有資格者名簿（見本）'!C15:T15,149)+COUNTIF('技術職員有資格者名簿（見本）'!C15:T15,"64-14")+COUNTIF('技術職員有資格者名簿（見本）'!C15:T15,"001-14")+COUNTIF('技術職員有資格者名簿（見本）'!C15:T15,"002-14"))),0,1)))</f>
        <v>0</v>
      </c>
      <c r="BL15" s="47">
        <f>IF(COUNTIF('技術職員有資格者名簿（見本）'!C15:T15,120)&gt;=1,1,0)</f>
        <v>0</v>
      </c>
      <c r="BM15" s="47">
        <f>IF(BL15=1,0,(IF(0=((COUNTIF('技術職員有資格者名簿（見本）'!C15:T15,223) )),0,1)))</f>
        <v>0</v>
      </c>
      <c r="BN15" s="47">
        <f>IF(BL15+BM15=1,0,(IF(0=((COUNTIF('技術職員有資格者名簿（見本）'!C15:T15,170)+COUNTIF('技術職員有資格者名簿（見本）'!C15:T15,270)+COUNTIF('技術職員有資格者名簿（見本）'!C15:T15,183)+COUNTIF('技術職員有資格者名簿（見本）'!C15:T15,283)+COUNTIF('技術職員有資格者名簿（見本）'!C15:T15,184)+COUNTIF('技術職員有資格者名簿（見本）'!C15:T15,284)+COUNTIF('技術職員有資格者名簿（見本）'!C15:T15,185)+COUNTIF('技術職員有資格者名簿（見本）'!C15:T15,285)+COUNTIF('技術職員有資格者名簿（見本）'!C15:T15,"64-15")+COUNTIF('技術職員有資格者名簿（見本）'!C15:T15,"001-15")+COUNTIF('技術職員有資格者名簿（見本）'!C15:T15,"002-15"))),0,1)))</f>
        <v>0</v>
      </c>
      <c r="BO15" s="47">
        <f>IF(COUNTIF('技術職員有資格者名簿（見本）'!C15:T15,120)&gt;=1,1,0)</f>
        <v>0</v>
      </c>
      <c r="BP15" s="47">
        <f>IF(BO15=1,0,(IF(0=((COUNTIF('技術職員有資格者名簿（見本）'!C15:T15,223) )),0,1)))</f>
        <v>0</v>
      </c>
      <c r="BQ15" s="47">
        <f>IF(BO15+BP15=1,0,(IF(0=((COUNTIF('技術職員有資格者名簿（見本）'!C15:T15,187)+COUNTIF('技術職員有資格者名簿（見本）'!C15:T15,287)++COUNTIF('技術職員有資格者名簿（見本）'!C15:T15,"64-16")+COUNTIF('技術職員有資格者名簿（見本）'!C15:T15,"001-16")+COUNTIF('技術職員有資格者名簿（見本）'!C15:T15,"002-16"))),0,1)))</f>
        <v>0</v>
      </c>
      <c r="BR15" s="47">
        <f>IF(COUNTIF('技術職員有資格者名簿（見本）'!C15:T15,113)+COUNTIF('技術職員有資格者名簿（見本）'!C15:T15,120)&gt;=1,1,0)</f>
        <v>0</v>
      </c>
      <c r="BS15" s="47">
        <f>IF(BR15=1,0,(IF(0=((COUNTIF('技術職員有資格者名簿（見本）'!C15:T15,215)+COUNTIF('技術職員有資格者名簿（見本）'!C15:T15,223))),0,1)))</f>
        <v>0</v>
      </c>
      <c r="BT15" s="47">
        <f>IF(BR15+BS15=1,0,(IF(0=((COUNTIF('技術職員有資格者名簿（見本）'!C15:T15,188)+COUNTIF('技術職員有資格者名簿（見本）'!C15:T15,288)+COUNTIF('技術職員有資格者名簿（見本）'!C15:T15,189)++COUNTIF('技術職員有資格者名簿（見本）'!C15:T15,289)+COUNTIF('技術職員有資格者名簿（見本）'!C15:T15,190)+COUNTIF('技術職員有資格者名簿（見本）'!C15:T15,290)+COUNTIF('技術職員有資格者名簿（見本）'!C15:T15,191)+COUNTIF('技術職員有資格者名簿（見本）'!C15:T15,291)+COUNTIF('技術職員有資格者名簿（見本）'!C15:T15,167)+COUNTIF('技術職員有資格者名簿（見本）'!C15:T15,"64-17")+COUNTIF('技術職員有資格者名簿（見本）'!C15:T15,"001-17")+COUNTIF('技術職員有資格者名簿（見本）'!C15:T15,"002-17"))),0,1)))</f>
        <v>0</v>
      </c>
      <c r="BU15" s="47">
        <f>IF(COUNTIF('技術職員有資格者名簿（見本）'!C15:T15,120)&gt;=1,1,0)</f>
        <v>0</v>
      </c>
      <c r="BV15" s="47">
        <f>IF(BU15=1,0,(IF(0=((COUNTIF('技術職員有資格者名簿（見本）'!C15:T15,223) )),0,1)))</f>
        <v>0</v>
      </c>
      <c r="BW15" s="47">
        <f>IF(BU15+BV15=1,0,(IF(0=((COUNTIF('技術職員有資格者名簿（見本）'!C15:T15,197)+COUNTIF('技術職員有資格者名簿（見本）'!C15:T15,297)++COUNTIF('技術職員有資格者名簿（見本）'!C15:T15,"64-18")+COUNTIF('技術職員有資格者名簿（見本）'!C15:T15,"001-18")+COUNTIF('技術職員有資格者名簿（見本）'!C15:T15,"002-18"))),0,1)))</f>
        <v>0</v>
      </c>
      <c r="BX15" s="47">
        <f>IF(COUNTIF('技術職員有資格者名簿（見本）'!C15:T15,120)+COUNTIF('技術職員有資格者名簿（見本）'!C15:T15,137)&gt;=1,1,0)</f>
        <v>0</v>
      </c>
      <c r="BY15" s="47">
        <f>IF(BX15=1,0,(IF(0=((COUNTIF('技術職員有資格者名簿（見本）'!C15:T15,223)+COUNTIF('技術職員有資格者名簿（見本）'!C15:T15,238) )),0,1)))</f>
        <v>0</v>
      </c>
      <c r="BZ15" s="47">
        <f>IF(BX15+BY15=1,0,(IF(0=((COUNTIF('技術職員有資格者名簿（見本）'!C15:T15,192)+COUNTIF('技術職員有資格者名簿（見本）'!C15:T15,292)+COUNTIF('技術職員有資格者名簿（見本）'!C15:T15,193)++COUNTIF('技術職員有資格者名簿（見本）'!C15:T15,293)+COUNTIF('技術職員有資格者名簿（見本）'!C15:T15,"64-19")+COUNTIF('技術職員有資格者名簿（見本）'!C15:T15,"001-19")+COUNTIF('技術職員有資格者名簿（見本）'!C15:T15,"002-19"))),0,1)))</f>
        <v>0</v>
      </c>
      <c r="CA15" s="47">
        <v>0</v>
      </c>
      <c r="CB15" s="47">
        <v>0</v>
      </c>
      <c r="CC15" s="47">
        <f>IF(CA15+CB15=1,0,(IF(0=((COUNTIF('技術職員有資格者名簿（見本）'!C15:T15,145)+COUNTIF('技術職員有資格者名簿（見本）'!C15:T15,146)+COUNTIF('技術職員有資格者名簿（見本）'!C15:T15,"001-20")+COUNTIF('技術職員有資格者名簿（見本）'!C15:T15,"002-20"))),0,1)))</f>
        <v>0</v>
      </c>
      <c r="CD15" s="47">
        <f>IF(COUNTIF('技術職員有資格者名簿（見本）'!C15:T15,120)&gt;=1,1,0)</f>
        <v>0</v>
      </c>
      <c r="CE15" s="47">
        <f>IF(CD15=1,0,(IF(0=((COUNTIF('技術職員有資格者名簿（見本）'!C15:T15,223) )),0,1)))</f>
        <v>0</v>
      </c>
      <c r="CF15" s="47">
        <f>IF(CD15+CE15=1,0,(IF(0=((COUNTIF('技術職員有資格者名簿（見本）'!C15:T15,194)+COUNTIF('技術職員有資格者名簿（見本）'!C15:T15,294)+COUNTIF('技術職員有資格者名簿（見本）'!C15:T15,"64-21")+COUNTIF('技術職員有資格者名簿（見本）'!C15:T15,"001-21")+COUNTIF('技術職員有資格者名簿（見本）'!C15:T15,"002-21"))),0,1)))</f>
        <v>0</v>
      </c>
      <c r="CG15" s="47">
        <f>IF(COUNTIF('技術職員有資格者名簿（見本）'!C15:T15,131)&gt;=1,1,0)</f>
        <v>0</v>
      </c>
      <c r="CH15" s="47">
        <f>IF(CG15=1,0,(IF(0=((COUNTIF('技術職員有資格者名簿（見本）'!C15:T15,232) )),0,1)))</f>
        <v>0</v>
      </c>
      <c r="CI15" s="47">
        <f>IF(CG15+CH15=1,0,(IF(0=((COUNTIF('技術職員有資格者名簿（見本）'!C15:T15,144)+COUNTIF('技術職員有資格者名簿（見本）'!C15:T15,259)+COUNTIF('技術職員有資格者名簿（見本）'!C15:T15,"64-22")+COUNTIF('技術職員有資格者名簿（見本）'!C15:T15,"001-22")+COUNTIF('技術職員有資格者名簿（見本）'!C15:T15,"002-22"))),0,1)))</f>
        <v>0</v>
      </c>
      <c r="CJ15" s="47">
        <f>IF(COUNTIF('技術職員有資格者名簿（見本）'!C15:T15,133)&gt;=1,1,0)</f>
        <v>1</v>
      </c>
      <c r="CK15" s="47">
        <f>IF(CJ15=1,0,(IF(0=((COUNTIF('技術職員有資格者名簿（見本）'!C15:T15,234))),0,1)))</f>
        <v>0</v>
      </c>
      <c r="CL15" s="47">
        <f>IF(CJ15+CK15=1,0,(IF(0=((COUNTIF('技術職員有資格者名簿（見本）'!C15:T15,141)+COUNTIF('技術職員有資格者名簿（見本）'!C15:T15,142)+COUNTIF('技術職員有資格者名簿（見本）'!C15:T15,150)+COUNTIF('技術職員有資格者名簿（見本）'!C15:T15,151)+COUNTIF('技術職員有資格者名簿（見本）'!C15:T15,196)+COUNTIF('技術職員有資格者名簿（見本）'!C15:T15,296)+COUNTIF('技術職員有資格者名簿（見本）'!C15:T15,"64-23")+COUNTIF('技術職員有資格者名簿（見本）'!C15:T15,"001-23")+COUNTIF('技術職員有資格者名簿（見本）'!C15:T15,"002-23"))),0,1)))</f>
        <v>0</v>
      </c>
      <c r="CM15" s="47">
        <v>0</v>
      </c>
      <c r="CN15" s="47">
        <v>0</v>
      </c>
      <c r="CO15" s="47">
        <f>IF(CM15+CN15=1,0,(IF(0=((COUNTIF('技術職員有資格者名簿（見本）'!C15:T15,148)+COUNTIF('技術職員有資格者名簿（見本）'!C15:T15,198)+COUNTIF('技術職員有資格者名簿（見本）'!C15:T15,298)+COUNTIF('技術職員有資格者名簿（見本）'!C15:T15,61)+COUNTIF('技術職員有資格者名簿（見本）'!C15:T15,"001-24")+COUNTIF('技術職員有資格者名簿（見本）'!C15:T15,"002-24"))),0,1)))</f>
        <v>0</v>
      </c>
      <c r="CP15" s="47">
        <f>IF(COUNTIF('技術職員有資格者名簿（見本）'!C15:T15,120)&gt;=1,1,0)</f>
        <v>0</v>
      </c>
      <c r="CQ15" s="47">
        <f>IF(CP15=1,0,(IF(0=((COUNTIF('技術職員有資格者名簿（見本）'!C15:T15,223) )),0,1)))</f>
        <v>0</v>
      </c>
      <c r="CR15" s="47">
        <f>IF(CP15+CQ15=1,0,(IF(0=((COUNTIF('技術職員有資格者名簿（見本）'!C15:T15,195)+COUNTIF('技術職員有資格者名簿（見本）'!C15:T15,295)+COUNTIF('技術職員有資格者名簿（見本）'!C15:T15,"64-25")+COUNTIF('技術職員有資格者名簿（見本）'!C15:T15,"001-25")+COUNTIF('技術職員有資格者名簿（見本）'!C15:T15,"002-25"))),0,1)))</f>
        <v>0</v>
      </c>
      <c r="CS15" s="47">
        <f>IF(COUNTIF('技術職員有資格者名簿（見本）'!C15:T15,113)&gt;=1,1,0)</f>
        <v>0</v>
      </c>
      <c r="CT15" s="47">
        <f>IF(CS15=1,0,(IF(0=((COUNTIF('技術職員有資格者名簿（見本）'!C15:T15,214) )),0,1)))</f>
        <v>0</v>
      </c>
      <c r="CU15" s="47">
        <f>IF(CS15+CT15=1,0,(IF(0=((COUNTIF('技術職員有資格者名簿（見本）'!C15:T15,147)+COUNTIF('技術職員有資格者名簿（見本）'!C15:T15,148)+COUNTIF('技術職員有資格者名簿（見本）'!C15:T15,153)+COUNTIF('技術職員有資格者名簿（見本）'!C15:T15,154)+COUNTIF('技術職員有資格者名簿（見本）'!C15:T15,"001-26")+COUNTIF('技術職員有資格者名簿（見本）'!C15:T15,"002-26"))),0,1)))</f>
        <v>0</v>
      </c>
      <c r="CV15" s="47">
        <v>0</v>
      </c>
      <c r="CW15" s="47">
        <v>0</v>
      </c>
      <c r="CX15" s="47">
        <f>IF(COUNTIF('技術職員有資格者名簿（見本）'!C15:T15,168)+COUNTIF('技術職員有資格者名簿（見本）'!C15:T15,169)+COUNTIF('技術職員有資格者名簿（見本）'!C15:T15,"64-27")+COUNTIF('技術職員有資格者名簿（見本）'!C15:T15,"001-27")+COUNTIF('技術職員有資格者名簿（見本）'!C15:T15,"002-27")&gt;=1,1,0)</f>
        <v>0</v>
      </c>
      <c r="CY15" s="47">
        <v>0</v>
      </c>
      <c r="CZ15" s="47">
        <v>0</v>
      </c>
      <c r="DA15" s="47">
        <f>IF(COUNTIF('技術職員有資格者名簿（見本）'!C15:T15,154)+COUNTIF('技術職員有資格者名簿（見本）'!C15:T15,"001-28")+COUNTIF('技術職員有資格者名簿（見本）'!C15:T15,"002-28")&gt;=1,1,0)</f>
        <v>0</v>
      </c>
      <c r="DB15" s="47">
        <f>IF(COUNTIF('技術職員有資格者名簿（見本）'!C15:T15,113)+COUNTIF('技術職員有資格者名簿（見本）'!C15:T15,120)&gt;=1,1,0)</f>
        <v>0</v>
      </c>
      <c r="DC15" s="47">
        <f>IF(DB15=1,0,(IF(0=((COUNTIF('技術職員有資格者名簿（見本）'!C15:T15,214)+COUNTIF('技術職員有資格者名簿（見本）'!C15:T15,221)+COUNTIF('技術職員有資格者名簿（見本）'!C15:T15,222))),0,1)))</f>
        <v>0</v>
      </c>
      <c r="DD15" s="47">
        <f>IF(DB15+DC15=1,0,(IF(0=((COUNTIF('技術職員有資格者名簿（見本）'!C15:T15,141)+COUNTIF('技術職員有資格者名簿（見本）'!C15:T15,142)+COUNTIF('技術職員有資格者名簿（見本）'!C15:T15,157)++COUNTIF('技術職員有資格者名簿（見本）'!C15:T15,257)+COUNTIF('技術職員有資格者名簿（見本）'!C15:T15,60)+COUNTIF('技術職員有資格者名簿（見本）'!C15:T15,"001-29")+COUNTIF('技術職員有資格者名簿（見本）'!C15:T15,"002-29"))),0,1)))</f>
        <v>0</v>
      </c>
    </row>
    <row r="16" spans="1:108" ht="48" customHeight="1">
      <c r="A16" s="125">
        <v>6</v>
      </c>
      <c r="B16" s="163" t="s">
        <v>101</v>
      </c>
      <c r="C16" s="164">
        <v>111</v>
      </c>
      <c r="D16" s="159" t="str">
        <f>IFERROR(VLOOKUP($C16,建設工事資格区分コード表!$A:$F,4,FALSE)&amp;"","")</f>
        <v>１級</v>
      </c>
      <c r="E16" s="160" t="str">
        <f>IFERROR(VLOOKUP($C16,建設工事資格区分コード表!$A:$F,6,FALSE),"")</f>
        <v>建設機械施工技士</v>
      </c>
      <c r="F16" s="165" t="s">
        <v>442</v>
      </c>
      <c r="G16" s="159" t="str">
        <f>IFERROR(VLOOKUP($F16,建設工事資格区分コード表!$A:$F,4,FALSE)&amp;"","")</f>
        <v>土木</v>
      </c>
      <c r="H16" s="160" t="str">
        <f>IFERROR(VLOOKUP($F16,建設工事資格区分コード表!$A:$F,6,FALSE),"")</f>
        <v>建設業法第７条第２号イ　（指定卒＋実務経験）</v>
      </c>
      <c r="I16" s="166" t="s">
        <v>447</v>
      </c>
      <c r="J16" s="159" t="str">
        <f>IFERROR(VLOOKUP($I16,建設工事資格区分コード表!$A:$F,4,FALSE)&amp;"","")</f>
        <v>とび・土工・コ</v>
      </c>
      <c r="K16" s="160" t="str">
        <f>IFERROR(VLOOKUP($I16,建設工事資格区分コード表!$A:$F,6,FALSE),"")</f>
        <v>建設業法第７条第６号イ　（指定卒＋実務経験）</v>
      </c>
      <c r="L16" s="165" t="s">
        <v>455</v>
      </c>
      <c r="M16" s="159" t="str">
        <f>IFERROR(VLOOKUP($L16,建設工事資格区分コード表!$A:$F,4,FALSE)&amp;"","")</f>
        <v>ほ装</v>
      </c>
      <c r="N16" s="160" t="str">
        <f>IFERROR(VLOOKUP($L16,建設工事資格区分コード表!$A:$F,6,FALSE),"")</f>
        <v>建設業法第７条第１４号イ　（指定卒＋実務経験）</v>
      </c>
      <c r="O16" s="165"/>
      <c r="P16" s="159" t="str">
        <f>IFERROR(VLOOKUP($O16,建設工事資格区分コード表!$A:$F,4,FALSE)&amp;"","")</f>
        <v/>
      </c>
      <c r="Q16" s="160" t="str">
        <f>IFERROR(VLOOKUP($O16,建設工事資格区分コード表!$A:$F,6,FALSE),"")</f>
        <v/>
      </c>
      <c r="R16" s="165"/>
      <c r="S16" s="159" t="str">
        <f>IFERROR(VLOOKUP($R16,建設工事資格区分コード表!$A:$F,4,FALSE)&amp;"","")</f>
        <v/>
      </c>
      <c r="T16" s="161" t="str">
        <f>IFERROR(VLOOKUP($R16,建設工事資格区分コード表!$A:$F,6,FALSE),"")</f>
        <v/>
      </c>
      <c r="V16" s="47">
        <f>IF(COUNTIF('技術職員有資格者名簿（見本）'!C16:T16,111)+COUNTIF('技術職員有資格者名簿（見本）'!C16:T16,113)&gt;=1,1,0)</f>
        <v>1</v>
      </c>
      <c r="W16" s="47">
        <f>IF(V16=1,0,(IF(0=((COUNTIF('技術職員有資格者名簿（見本）'!$C16:$T16,212)+COUNTIF('技術職員有資格者名簿（見本）'!$C16:$T16,214))),0,1)))</f>
        <v>0</v>
      </c>
      <c r="X16" s="73">
        <f>IF(V16+W16=1,0,(IF(0=((COUNTIF('技術職員有資格者名簿（見本）'!C16:T16,141)+COUNTIF('技術職員有資格者名簿（見本）'!C16:T16,142)+COUNTIF('技術職員有資格者名簿（見本）'!C16:T16,143)++COUNTIF('技術職員有資格者名簿（見本）'!C16:T16,149)+COUNTIF('技術職員有資格者名簿（見本）'!C16:T16,151)+COUNTIF('技術職員有資格者名簿（見本）'!C16:T16,"001-1")+COUNTIF('技術職員有資格者名簿（見本）'!C16:T16,"002-1"))),0,1)))</f>
        <v>0</v>
      </c>
      <c r="Y16" s="47">
        <f>IF(COUNTIF('技術職員有資格者名簿（見本）'!C16:T16,120)+COUNTIF('技術職員有資格者名簿（見本）'!C16:T16,137)&gt;=1,1,0)</f>
        <v>0</v>
      </c>
      <c r="Z16" s="47">
        <f>IF(Y16=1,0,(IF(0=((COUNTIF('技術職員有資格者名簿（見本）'!$C16:T16,221)+COUNTIF('技術職員有資格者名簿（見本）'!$C16:T16,238))),0,1)))</f>
        <v>0</v>
      </c>
      <c r="AA16" s="73">
        <f>IF(Y16+Z16=1,0,(IF(0=((COUNTIF('技術職員有資格者名簿（見本）'!F16:W16,"001-2")+COUNTIF('技術職員有資格者名簿（見本）'!F16:W16,"002-2"))),0,1)))</f>
        <v>0</v>
      </c>
      <c r="AB16" s="47">
        <f>IF(COUNTIF('技術職員有資格者名簿（見本）'!C16:T16,120)+COUNTIF('技術職員有資格者名簿（見本）'!C16:T16,137)&gt;=1,1,0)</f>
        <v>0</v>
      </c>
      <c r="AC16" s="47">
        <f>IF(AB16=1,0,(IF(0=((COUNTIF('技術職員有資格者名簿（見本）'!C16:T16,222)+COUNTIF('技術職員有資格者名簿（見本）'!C16:T16,223)+COUNTIF('技術職員有資格者名簿（見本）'!C16:T16,238)+COUNTIF('技術職員有資格者名簿（見本）'!C16:T16,239) )),0,1)))</f>
        <v>0</v>
      </c>
      <c r="AD16" s="73">
        <f>IF(AB16+AC16=1,0,(IF(0=(COUNTIF('技術職員有資格者名簿（見本）'!C16:T16,171)+COUNTIF('技術職員有資格者名簿（見本）'!C16:T16,271)+COUNTIF('技術職員有資格者名簿（見本）'!C16:T16,164)++COUNTIF('技術職員有資格者名簿（見本）'!C16:T16,264)+COUNTIF('技術職員有資格者名簿（見本）'!C16:T16,"64-3" )+COUNTIF('技術職員有資格者名簿（見本）'!C16:T16,"001-3")+COUNTIF('技術職員有資格者名簿（見本）'!C16:T16,"002-3")),0,1)))</f>
        <v>0</v>
      </c>
      <c r="AE16" s="47">
        <f>IF(COUNTIF('技術職員有資格者名簿（見本）'!C16:T16,120)&gt;=1,1,0)</f>
        <v>0</v>
      </c>
      <c r="AF16" s="47">
        <f>IF(AE16=1,0,(IF(0=((COUNTIF('技術職員有資格者名簿（見本）'!C16:T16,223) )),0,1)))</f>
        <v>0</v>
      </c>
      <c r="AG16" s="73">
        <f>IF(AE16+AF16=1,0,(IF(0=((COUNTIF('技術職員有資格者名簿（見本）'!C16:T16,172)+COUNTIF('技術職員有資格者名簿（見本）'!C16:T16,272)+COUNTIF('技術職員有資格者名簿（見本）'!C16:T16,"64-4")+COUNTIF('技術職員有資格者名簿（見本）'!C16:T16,"001-4")+COUNTIF('技術職員有資格者名簿（見本）'!C16:T16,"002-4"))),0,1)))</f>
        <v>0</v>
      </c>
      <c r="AH16" s="47">
        <f>IF(COUNTIF('技術職員有資格者名簿（見本）'!C16:T16,111)+COUNTIF('技術職員有資格者名簿（見本）'!C16:T16,113)+COUNTIF('技術職員有資格者名簿（見本）'!C16:T16,120)&gt;=1,1,0)</f>
        <v>1</v>
      </c>
      <c r="AI16" s="47">
        <f>IF(AH16=1,0,(IF(0=((COUNTIF('技術職員有資格者名簿（見本）'!C16:T16,212)+COUNTIF('技術職員有資格者名簿（見本）'!C16:T16,214)+COUNTIF('技術職員有資格者名簿（見本）'!C16:T16,216)+COUNTIF('技術職員有資格者名簿（見本）'!C16:T16,222))),0,1)))</f>
        <v>0</v>
      </c>
      <c r="AJ16" s="47">
        <f>IF(AH16+AI16=1,0,(IF(0=((COUNTIF('技術職員有資格者名簿（見本）'!C16:T16,141)+COUNTIF('技術職員有資格者名簿（見本）'!C16:T16,142)+COUNTIF('技術職員有資格者名簿（見本）'!C16:T16,143)+COUNTIF('技術職員有資格者名簿（見本）'!C16:T16,149)+COUNTIF('技術職員有資格者名簿（見本）'!C16:T16,151)+COUNTIF('技術職員有資格者名簿（見本）'!C16:T16,164)+COUNTIF('技術職員有資格者名簿（見本）'!C16:T16,264)+COUNTIF('技術職員有資格者名簿（見本）'!C16:T16,157)+COUNTIF('技術職員有資格者名簿（見本）'!C16:T16,257)+COUNTIF('技術職員有資格者名簿（見本）'!C16:T16,173)+COUNTIF('技術職員有資格者名簿（見本）'!C16:T16,273)+COUNTIF('技術職員有資格者名簿（見本）'!C16:T16,166)+COUNTIF('技術職員有資格者名簿（見本）'!C16:T16,266)+COUNTIF('技術職員有資格者名簿（見本）'!C16:T16,61)+COUNTIF('技術職員有資格者名簿（見本）'!C16:T16,40)+COUNTIF('技術職員有資格者名簿（見本）'!C16:T16,"64-5")+COUNTIF('技術職員有資格者名簿（見本）'!C16:T16,"001-5")+COUNTIF('技術職員有資格者名簿（見本）'!C16:T16,"002-5") )),0,1)))</f>
        <v>0</v>
      </c>
      <c r="AK16" s="47">
        <f>IF(COUNTIF('技術職員有資格者名簿（見本）'!C16:T16,113)+COUNTIF('技術職員有資格者名簿（見本）'!C16:T16,120)&gt;=1,1,0)</f>
        <v>0</v>
      </c>
      <c r="AL16" s="47">
        <f>IF(AK16=1,0,(IF(0=((COUNTIF('技術職員有資格者名簿（見本）'!C16:T16,214)+COUNTIF('技術職員有資格者名簿（見本）'!C16:T16,223))),0,1)))</f>
        <v>0</v>
      </c>
      <c r="AM16" s="47">
        <f>IF(AK16+AL16=1,0,(IF(0=((COUNTIF('技術職員有資格者名簿（見本）'!C16:T16,179)+COUNTIF('技術職員有資格者名簿（見本）'!C16:T16,279)+COUNTIF('技術職員有資格者名簿（見本）'!C16:T16,180)++COUNTIF('技術職員有資格者名簿（見本）'!C16:T16,280)+COUNTIF('技術職員有資格者名簿（見本）'!C16:T16,"64-6")+COUNTIF('技術職員有資格者名簿（見本）'!C16:T16,"001-6")+COUNTIF('技術職員有資格者名簿（見本）'!C16:T16,"002-6"))),0,1)))</f>
        <v>0</v>
      </c>
      <c r="AN16" s="47">
        <f>IF(COUNTIF('技術職員有資格者名簿（見本）'!C16:T16,120)+COUNTIF('技術職員有資格者名簿（見本）'!C16:T16,137)&gt;=1,1,0)</f>
        <v>0</v>
      </c>
      <c r="AO16" s="47">
        <f>IF(AN16=1,0,(IF(0=((COUNTIF('技術職員有資格者名簿（見本）'!C16:T16,223)+COUNTIF('技術職員有資格者名簿（見本）'!C16:T16,238) )),0,1)))</f>
        <v>0</v>
      </c>
      <c r="AP16" s="47">
        <f>IF(AN16+AO16=1,0,(IF(0=((COUNTIF('技術職員有資格者名簿（見本）'!C16:T16,170)+COUNTIF('技術職員有資格者名簿（見本）'!C16:T16,270)+COUNTIF('技術職員有資格者名簿（見本）'!C16:T16,184)++COUNTIF('技術職員有資格者名簿（見本）'!C16:T16,284)+COUNTIF('技術職員有資格者名簿（見本）'!C16:T16,186)+COUNTIF('技術職員有資格者名簿（見本）'!C16:T16,286)+COUNTIF('技術職員有資格者名簿（見本）'!C16:T16,"64-7")+COUNTIF('技術職員有資格者名簿（見本）'!C16:T16,"001-7")+COUNTIF('技術職員有資格者名簿（見本）'!C16:T16,"002-7"))),0,1)))</f>
        <v>0</v>
      </c>
      <c r="AQ16" s="47">
        <f>IF(COUNTIF('技術職員有資格者名簿（見本）'!C16:T16,127)&gt;=1,1,0)</f>
        <v>0</v>
      </c>
      <c r="AR16" s="47">
        <f>IF(AQ16=1,0,(IF(0=((COUNTIF('技術職員有資格者名簿（見本）'!C16:T16,228)+COUNTIF('技術職員有資格者名簿（見本）'!C16:T16,155) )),0,1)))</f>
        <v>0</v>
      </c>
      <c r="AS16" s="47">
        <f>IF(AQ16+AR16=1,0,(IF(0=((COUNTIF('技術職員有資格者名簿（見本）'!C16:T16,141)+COUNTIF('技術職員有資格者名簿（見本）'!C16:T16,142)+COUNTIF('技術職員有資格者名簿（見本）'!C16:T16,144)++COUNTIF('技術職員有資格者名簿（見本）'!C16:T16,256)+COUNTIF('技術職員有資格者名簿（見本）'!C16:T16,258)+COUNTIF('技術職員有資格者名簿（見本）'!C16:T16,62)+COUNTIF('技術職員有資格者名簿（見本）'!C16:T16,63)+COUNTIF('技術職員有資格者名簿（見本）'!C16:T16,"64-8")+COUNTIF('技術職員有資格者名簿（見本）'!C16:T16,"001-8")+COUNTIF('技術職員有資格者名簿（見本）'!C16:T16,"002-8"))),0,1)))</f>
        <v>0</v>
      </c>
      <c r="AT16" s="47">
        <f>IF(COUNTIF('技術職員有資格者名簿（見本）'!C16:T16,129)&gt;=1,1,0)</f>
        <v>0</v>
      </c>
      <c r="AU16" s="47">
        <f>IF(AT16=1,0,(IF(0=((COUNTIF('技術職員有資格者名簿（見本）'!C16:T16,230) )),0,1)))</f>
        <v>0</v>
      </c>
      <c r="AV16" s="47">
        <f>IF(AT16+AU16=1,0,(IF(0=((COUNTIF('技術職員有資格者名簿（見本）'!C16:T16,146)+COUNTIF('技術職員有資格者名簿（見本）'!C16:T16,147)+COUNTIF('技術職員有資格者名簿（見本）'!C16:T16,148)+COUNTIF('技術職員有資格者名簿（見本）'!C16:T16,152)+COUNTIF('技術職員有資格者名簿（見本）'!C16:T16,153)+COUNTIF('技術職員有資格者名簿（見本）'!C16:T16,154)+COUNTIF('技術職員有資格者名簿（見本）'!C16:T16,265)+COUNTIF('技術職員有資格者名簿（見本）'!C16:T16,174)+COUNTIF('技術職員有資格者名簿（見本）'!C16:T16,274)+COUNTIF('技術職員有資格者名簿（見本）'!C16:T16,175)+COUNTIF('技術職員有資格者名簿（見本）'!C16:T16,275)+COUNTIF('技術職員有資格者名簿（見本）'!C16:T16,176)+COUNTIF('技術職員有資格者名簿（見本）'!C16:T16,276)+COUNTIF('技術職員有資格者名簿（見本）'!C16:T16,170)+COUNTIF('技術職員有資格者名簿（見本）'!C16:T16,270)+COUNTIF('技術職員有資格者名簿（見本）'!C16:T16,62)+COUNTIF('技術職員有資格者名簿（見本）'!C16:T16,63)+COUNTIF('技術職員有資格者名簿（見本）'!C16:T16,"64-9")+COUNTIF('技術職員有資格者名簿（見本）'!C16:T16,"001-9")+COUNTIF('技術職員有資格者名簿（見本）'!C16:T16,"002-9"))),0,1)))</f>
        <v>0</v>
      </c>
      <c r="AW16" s="47">
        <f>IF(COUNTIF('技術職員有資格者名簿（見本）'!C16:T16,120)+COUNTIF('技術職員有資格者名簿（見本）'!C16:T16,137)&gt;=1,1,0)</f>
        <v>0</v>
      </c>
      <c r="AX16" s="47">
        <f>IF(AW16=1,0,(IF(0=((COUNTIF('技術職員有資格者名簿（見本）'!C16:T16,222)+COUNTIF('技術職員有資格者名簿（見本）'!C16:T16,223)+COUNTIF('技術職員有資格者名簿（見本）'!C16:T16,238))),0,1)))</f>
        <v>0</v>
      </c>
      <c r="AY16" s="47">
        <f>IF(AW16+AX16=1,0,(IF(0=((COUNTIF('技術職員有資格者名簿（見本）'!C16:T16,177)+COUNTIF('技術職員有資格者名簿（見本）'!C16:T16,277)+COUNTIF('技術職員有資格者名簿（見本）'!C16:T16,178)++COUNTIF('技術職員有資格者名簿（見本）'!C16:T16,278)+COUNTIF('技術職員有資格者名簿（見本）'!C16:T16,179)+COUNTIF('技術職員有資格者名簿（見本）'!C16:T16,279)+COUNTIF('技術職員有資格者名簿（見本）'!C16:T16,"64-10")+COUNTIF('技術職員有資格者名簿（見本）'!C16:T16,"001-10")+COUNTIF('技術職員有資格者名簿（見本）'!C16:T16,"002-10"))),0,1)))</f>
        <v>0</v>
      </c>
      <c r="AZ16" s="47">
        <f>IF(COUNTIF('技術職員有資格者名簿（見本）'!C16:T16,113)+COUNTIF('技術職員有資格者名簿（見本）'!C16:T16,120)+COUNTIF('技術職員有資格者名簿（見本）'!C16:T16,137)&gt;=1,1,0)</f>
        <v>0</v>
      </c>
      <c r="BA16" s="47">
        <f>IF(AZ16=1,0,(IF(0=((COUNTIF('技術職員有資格者名簿（見本）'!C16:T16,214)+COUNTIF('技術職員有資格者名簿（見本）'!C16:T16,222))),0,1)))</f>
        <v>0</v>
      </c>
      <c r="BB16" s="47">
        <f>IF(AZ16+BA16=1,0,(IF(0=((COUNTIF('技術職員有資格者名簿（見本）'!C16:T16,142)+COUNTIF('技術職員有資格者名簿（見本）'!C16:T16,181)+COUNTIF('技術職員有資格者名簿（見本）'!C16:T16,281)++COUNTIF('技術職員有資格者名簿（見本）'!C16:T16,"64-11")+COUNTIF('技術職員有資格者名簿（見本）'!C16:T16,"001-11")+COUNTIF('技術職員有資格者名簿（見本）'!C16:T16,"002-11"))),0,1)))</f>
        <v>0</v>
      </c>
      <c r="BC16" s="47">
        <f>IF(COUNTIF('技術職員有資格者名簿（見本）'!C16:T16,120)&gt;=1,1,0)</f>
        <v>0</v>
      </c>
      <c r="BD16" s="47">
        <f>IF(BC16=1,0,(IF(0=((COUNTIF('技術職員有資格者名簿（見本）'!C16:T16,222))),0,1)))</f>
        <v>0</v>
      </c>
      <c r="BE16" s="47">
        <f>IF(BC16+BD16=1,0,(IF(0=((COUNTIF('技術職員有資格者名簿（見本）'!C16:T16,182)+COUNTIF('技術職員有資格者名簿（見本）'!C16:T16,282)++COUNTIF('技術職員有資格者名簿（見本）'!C16:T16,"64-12")+COUNTIF('技術職員有資格者名簿（見本）'!C16:T16,"001-12")+COUNTIF('技術職員有資格者名簿（見本）'!C16:T16,"002-12"))),0,1)))</f>
        <v>0</v>
      </c>
      <c r="BF16" s="47">
        <f>IF(COUNTIF('技術職員有資格者名簿（見本）'!C16:T16,111)+COUNTIF('技術職員有資格者名簿（見本）'!C16:T16,113)&gt;=1,1,0)</f>
        <v>1</v>
      </c>
      <c r="BG16" s="47">
        <f>IF(BF16=1,0,(IF(0=((COUNTIF('技術職員有資格者名簿（見本）'!C16:T16,212)+COUNTIF('技術職員有資格者名簿（見本）'!C16:T16,214))),0,1)))</f>
        <v>0</v>
      </c>
      <c r="BH16" s="47">
        <f>IF(BF16+BG16=1,0,(IF(0=((COUNTIF('技術職員有資格者名簿（見本）'!C16:T16,141)+COUNTIF('技術職員有資格者名簿（見本）'!C16:T16,142)++COUNTIF('技術職員有資格者名簿（見本）'!C16:T16,"64-13")+COUNTIF('技術職員有資格者名簿（見本）'!C16:T16,"001-13")+COUNTIF('技術職員有資格者名簿（見本）'!C16:T16,"002-13"))),0,1)))</f>
        <v>0</v>
      </c>
      <c r="BI16" s="47">
        <f>IF(COUNTIF('技術職員有資格者名簿（見本）'!C16:T16,113)&gt;=1,1,0)</f>
        <v>0</v>
      </c>
      <c r="BJ16" s="47">
        <f>IF(BI16=1,0,(IF(0=((COUNTIF('技術職員有資格者名簿（見本）'!C16:T16,214))),0,1)))</f>
        <v>0</v>
      </c>
      <c r="BK16" s="47">
        <f>IF(BI16+BJ16=1,0,(IF(0=((COUNTIF('技術職員有資格者名簿（見本）'!C16:T16,141)+COUNTIF('技術職員有資格者名簿（見本）'!C16:T16,142)+COUNTIF('技術職員有資格者名簿（見本）'!C16:T16,149)+COUNTIF('技術職員有資格者名簿（見本）'!C16:T16,"64-14")+COUNTIF('技術職員有資格者名簿（見本）'!C16:T16,"001-14")+COUNTIF('技術職員有資格者名簿（見本）'!C16:T16,"002-14"))),0,1)))</f>
        <v>0</v>
      </c>
      <c r="BL16" s="47">
        <f>IF(COUNTIF('技術職員有資格者名簿（見本）'!C16:T16,120)&gt;=1,1,0)</f>
        <v>0</v>
      </c>
      <c r="BM16" s="47">
        <f>IF(BL16=1,0,(IF(0=((COUNTIF('技術職員有資格者名簿（見本）'!C16:T16,223) )),0,1)))</f>
        <v>0</v>
      </c>
      <c r="BN16" s="47">
        <f>IF(BL16+BM16=1,0,(IF(0=((COUNTIF('技術職員有資格者名簿（見本）'!C16:T16,170)+COUNTIF('技術職員有資格者名簿（見本）'!C16:T16,270)+COUNTIF('技術職員有資格者名簿（見本）'!C16:T16,183)+COUNTIF('技術職員有資格者名簿（見本）'!C16:T16,283)+COUNTIF('技術職員有資格者名簿（見本）'!C16:T16,184)+COUNTIF('技術職員有資格者名簿（見本）'!C16:T16,284)+COUNTIF('技術職員有資格者名簿（見本）'!C16:T16,185)+COUNTIF('技術職員有資格者名簿（見本）'!C16:T16,285)+COUNTIF('技術職員有資格者名簿（見本）'!C16:T16,"64-15")+COUNTIF('技術職員有資格者名簿（見本）'!C16:T16,"001-15")+COUNTIF('技術職員有資格者名簿（見本）'!C16:T16,"002-15"))),0,1)))</f>
        <v>0</v>
      </c>
      <c r="BO16" s="47">
        <f>IF(COUNTIF('技術職員有資格者名簿（見本）'!C16:T16,120)&gt;=1,1,0)</f>
        <v>0</v>
      </c>
      <c r="BP16" s="47">
        <f>IF(BO16=1,0,(IF(0=((COUNTIF('技術職員有資格者名簿（見本）'!C16:T16,223) )),0,1)))</f>
        <v>0</v>
      </c>
      <c r="BQ16" s="47">
        <f>IF(BO16+BP16=1,0,(IF(0=((COUNTIF('技術職員有資格者名簿（見本）'!C16:T16,187)+COUNTIF('技術職員有資格者名簿（見本）'!C16:T16,287)++COUNTIF('技術職員有資格者名簿（見本）'!C16:T16,"64-16")+COUNTIF('技術職員有資格者名簿（見本）'!C16:T16,"001-16")+COUNTIF('技術職員有資格者名簿（見本）'!C16:T16,"002-16"))),0,1)))</f>
        <v>0</v>
      </c>
      <c r="BR16" s="47">
        <f>IF(COUNTIF('技術職員有資格者名簿（見本）'!C16:T16,113)+COUNTIF('技術職員有資格者名簿（見本）'!C16:T16,120)&gt;=1,1,0)</f>
        <v>0</v>
      </c>
      <c r="BS16" s="47">
        <f>IF(BR16=1,0,(IF(0=((COUNTIF('技術職員有資格者名簿（見本）'!C16:T16,215)+COUNTIF('技術職員有資格者名簿（見本）'!C16:T16,223))),0,1)))</f>
        <v>0</v>
      </c>
      <c r="BT16" s="47">
        <f>IF(BR16+BS16=1,0,(IF(0=((COUNTIF('技術職員有資格者名簿（見本）'!C16:T16,188)+COUNTIF('技術職員有資格者名簿（見本）'!C16:T16,288)+COUNTIF('技術職員有資格者名簿（見本）'!C16:T16,189)++COUNTIF('技術職員有資格者名簿（見本）'!C16:T16,289)+COUNTIF('技術職員有資格者名簿（見本）'!C16:T16,190)+COUNTIF('技術職員有資格者名簿（見本）'!C16:T16,290)+COUNTIF('技術職員有資格者名簿（見本）'!C16:T16,191)+COUNTIF('技術職員有資格者名簿（見本）'!C16:T16,291)+COUNTIF('技術職員有資格者名簿（見本）'!C16:T16,167)+COUNTIF('技術職員有資格者名簿（見本）'!C16:T16,"64-17")+COUNTIF('技術職員有資格者名簿（見本）'!C16:T16,"001-17")+COUNTIF('技術職員有資格者名簿（見本）'!C16:T16,"002-17"))),0,1)))</f>
        <v>0</v>
      </c>
      <c r="BU16" s="47">
        <f>IF(COUNTIF('技術職員有資格者名簿（見本）'!C16:T16,120)&gt;=1,1,0)</f>
        <v>0</v>
      </c>
      <c r="BV16" s="47">
        <f>IF(BU16=1,0,(IF(0=((COUNTIF('技術職員有資格者名簿（見本）'!C16:T16,223) )),0,1)))</f>
        <v>0</v>
      </c>
      <c r="BW16" s="47">
        <f>IF(BU16+BV16=1,0,(IF(0=((COUNTIF('技術職員有資格者名簿（見本）'!C16:T16,197)+COUNTIF('技術職員有資格者名簿（見本）'!C16:T16,297)++COUNTIF('技術職員有資格者名簿（見本）'!C16:T16,"64-18")+COUNTIF('技術職員有資格者名簿（見本）'!C16:T16,"001-18")+COUNTIF('技術職員有資格者名簿（見本）'!C16:T16,"002-18"))),0,1)))</f>
        <v>0</v>
      </c>
      <c r="BX16" s="47">
        <f>IF(COUNTIF('技術職員有資格者名簿（見本）'!C16:T16,120)+COUNTIF('技術職員有資格者名簿（見本）'!C16:T16,137)&gt;=1,1,0)</f>
        <v>0</v>
      </c>
      <c r="BY16" s="47">
        <f>IF(BX16=1,0,(IF(0=((COUNTIF('技術職員有資格者名簿（見本）'!C16:T16,223)+COUNTIF('技術職員有資格者名簿（見本）'!C16:T16,238) )),0,1)))</f>
        <v>0</v>
      </c>
      <c r="BZ16" s="47">
        <f>IF(BX16+BY16=1,0,(IF(0=((COUNTIF('技術職員有資格者名簿（見本）'!C16:T16,192)+COUNTIF('技術職員有資格者名簿（見本）'!C16:T16,292)+COUNTIF('技術職員有資格者名簿（見本）'!C16:T16,193)++COUNTIF('技術職員有資格者名簿（見本）'!C16:T16,293)+COUNTIF('技術職員有資格者名簿（見本）'!C16:T16,"64-19")+COUNTIF('技術職員有資格者名簿（見本）'!C16:T16,"001-19")+COUNTIF('技術職員有資格者名簿（見本）'!C16:T16,"002-19"))),0,1)))</f>
        <v>0</v>
      </c>
      <c r="CA16" s="47">
        <v>0</v>
      </c>
      <c r="CB16" s="47">
        <v>0</v>
      </c>
      <c r="CC16" s="47">
        <f>IF(CA16+CB16=1,0,(IF(0=((COUNTIF('技術職員有資格者名簿（見本）'!C16:T16,145)+COUNTIF('技術職員有資格者名簿（見本）'!C16:T16,146)+COUNTIF('技術職員有資格者名簿（見本）'!C16:T16,"001-20")+COUNTIF('技術職員有資格者名簿（見本）'!C16:T16,"002-20"))),0,1)))</f>
        <v>0</v>
      </c>
      <c r="CD16" s="47">
        <f>IF(COUNTIF('技術職員有資格者名簿（見本）'!C16:T16,120)&gt;=1,1,0)</f>
        <v>0</v>
      </c>
      <c r="CE16" s="47">
        <f>IF(CD16=1,0,(IF(0=((COUNTIF('技術職員有資格者名簿（見本）'!C16:T16,223) )),0,1)))</f>
        <v>0</v>
      </c>
      <c r="CF16" s="47">
        <f>IF(CD16+CE16=1,0,(IF(0=((COUNTIF('技術職員有資格者名簿（見本）'!C16:T16,194)+COUNTIF('技術職員有資格者名簿（見本）'!C16:T16,294)+COUNTIF('技術職員有資格者名簿（見本）'!C16:T16,"64-21")+COUNTIF('技術職員有資格者名簿（見本）'!C16:T16,"001-21")+COUNTIF('技術職員有資格者名簿（見本）'!C16:T16,"002-21"))),0,1)))</f>
        <v>0</v>
      </c>
      <c r="CG16" s="47">
        <f>IF(COUNTIF('技術職員有資格者名簿（見本）'!C16:T16,131)&gt;=1,1,0)</f>
        <v>0</v>
      </c>
      <c r="CH16" s="47">
        <f>IF(CG16=1,0,(IF(0=((COUNTIF('技術職員有資格者名簿（見本）'!C16:T16,232) )),0,1)))</f>
        <v>0</v>
      </c>
      <c r="CI16" s="47">
        <f>IF(CG16+CH16=1,0,(IF(0=((COUNTIF('技術職員有資格者名簿（見本）'!C16:T16,144)+COUNTIF('技術職員有資格者名簿（見本）'!C16:T16,259)+COUNTIF('技術職員有資格者名簿（見本）'!C16:T16,"64-22")+COUNTIF('技術職員有資格者名簿（見本）'!C16:T16,"001-22")+COUNTIF('技術職員有資格者名簿（見本）'!C16:T16,"002-22"))),0,1)))</f>
        <v>0</v>
      </c>
      <c r="CJ16" s="47">
        <f>IF(COUNTIF('技術職員有資格者名簿（見本）'!C16:T16,133)&gt;=1,1,0)</f>
        <v>0</v>
      </c>
      <c r="CK16" s="47">
        <f>IF(CJ16=1,0,(IF(0=((COUNTIF('技術職員有資格者名簿（見本）'!C16:T16,234))),0,1)))</f>
        <v>0</v>
      </c>
      <c r="CL16" s="47">
        <f>IF(CJ16+CK16=1,0,(IF(0=((COUNTIF('技術職員有資格者名簿（見本）'!C16:T16,141)+COUNTIF('技術職員有資格者名簿（見本）'!C16:T16,142)+COUNTIF('技術職員有資格者名簿（見本）'!C16:T16,150)+COUNTIF('技術職員有資格者名簿（見本）'!C16:T16,151)+COUNTIF('技術職員有資格者名簿（見本）'!C16:T16,196)+COUNTIF('技術職員有資格者名簿（見本）'!C16:T16,296)+COUNTIF('技術職員有資格者名簿（見本）'!C16:T16,"64-23")+COUNTIF('技術職員有資格者名簿（見本）'!C16:T16,"001-23")+COUNTIF('技術職員有資格者名簿（見本）'!C16:T16,"002-23"))),0,1)))</f>
        <v>0</v>
      </c>
      <c r="CM16" s="47">
        <v>0</v>
      </c>
      <c r="CN16" s="47">
        <v>0</v>
      </c>
      <c r="CO16" s="47">
        <f>IF(CM16+CN16=1,0,(IF(0=((COUNTIF('技術職員有資格者名簿（見本）'!C16:T16,148)+COUNTIF('技術職員有資格者名簿（見本）'!C16:T16,198)+COUNTIF('技術職員有資格者名簿（見本）'!C16:T16,298)+COUNTIF('技術職員有資格者名簿（見本）'!C16:T16,61)+COUNTIF('技術職員有資格者名簿（見本）'!C16:T16,"001-24")+COUNTIF('技術職員有資格者名簿（見本）'!C16:T16,"002-24"))),0,1)))</f>
        <v>0</v>
      </c>
      <c r="CP16" s="47">
        <f>IF(COUNTIF('技術職員有資格者名簿（見本）'!C16:T16,120)&gt;=1,1,0)</f>
        <v>0</v>
      </c>
      <c r="CQ16" s="47">
        <f>IF(CP16=1,0,(IF(0=((COUNTIF('技術職員有資格者名簿（見本）'!C16:T16,223) )),0,1)))</f>
        <v>0</v>
      </c>
      <c r="CR16" s="47">
        <f>IF(CP16+CQ16=1,0,(IF(0=((COUNTIF('技術職員有資格者名簿（見本）'!C16:T16,195)+COUNTIF('技術職員有資格者名簿（見本）'!C16:T16,295)+COUNTIF('技術職員有資格者名簿（見本）'!C16:T16,"64-25")+COUNTIF('技術職員有資格者名簿（見本）'!C16:T16,"001-25")+COUNTIF('技術職員有資格者名簿（見本）'!C16:T16,"002-25"))),0,1)))</f>
        <v>0</v>
      </c>
      <c r="CS16" s="47">
        <f>IF(COUNTIF('技術職員有資格者名簿（見本）'!C16:T16,113)&gt;=1,1,0)</f>
        <v>0</v>
      </c>
      <c r="CT16" s="47">
        <f>IF(CS16=1,0,(IF(0=((COUNTIF('技術職員有資格者名簿（見本）'!C16:T16,214) )),0,1)))</f>
        <v>0</v>
      </c>
      <c r="CU16" s="47">
        <f>IF(CS16+CT16=1,0,(IF(0=((COUNTIF('技術職員有資格者名簿（見本）'!C16:T16,147)+COUNTIF('技術職員有資格者名簿（見本）'!C16:T16,148)+COUNTIF('技術職員有資格者名簿（見本）'!C16:T16,153)+COUNTIF('技術職員有資格者名簿（見本）'!C16:T16,154)+COUNTIF('技術職員有資格者名簿（見本）'!C16:T16,"001-26")+COUNTIF('技術職員有資格者名簿（見本）'!C16:T16,"002-26"))),0,1)))</f>
        <v>0</v>
      </c>
      <c r="CV16" s="47">
        <v>0</v>
      </c>
      <c r="CW16" s="47">
        <v>0</v>
      </c>
      <c r="CX16" s="47">
        <f>IF(COUNTIF('技術職員有資格者名簿（見本）'!C16:T16,168)+COUNTIF('技術職員有資格者名簿（見本）'!C16:T16,169)+COUNTIF('技術職員有資格者名簿（見本）'!C16:T16,"64-27")+COUNTIF('技術職員有資格者名簿（見本）'!C16:T16,"001-27")+COUNTIF('技術職員有資格者名簿（見本）'!C16:T16,"002-27")&gt;=1,1,0)</f>
        <v>0</v>
      </c>
      <c r="CY16" s="47">
        <v>0</v>
      </c>
      <c r="CZ16" s="47">
        <v>0</v>
      </c>
      <c r="DA16" s="47">
        <f>IF(COUNTIF('技術職員有資格者名簿（見本）'!C16:T16,154)+COUNTIF('技術職員有資格者名簿（見本）'!C16:T16,"001-28")+COUNTIF('技術職員有資格者名簿（見本）'!C16:T16,"002-28")&gt;=1,1,0)</f>
        <v>0</v>
      </c>
      <c r="DB16" s="47">
        <f>IF(COUNTIF('技術職員有資格者名簿（見本）'!C16:T16,113)+COUNTIF('技術職員有資格者名簿（見本）'!C16:T16,120)&gt;=1,1,0)</f>
        <v>0</v>
      </c>
      <c r="DC16" s="47">
        <f>IF(DB16=1,0,(IF(0=((COUNTIF('技術職員有資格者名簿（見本）'!C16:T16,214)+COUNTIF('技術職員有資格者名簿（見本）'!C16:T16,221)+COUNTIF('技術職員有資格者名簿（見本）'!C16:T16,222))),0,1)))</f>
        <v>0</v>
      </c>
      <c r="DD16" s="47">
        <f>IF(DB16+DC16=1,0,(IF(0=((COUNTIF('技術職員有資格者名簿（見本）'!C16:T16,141)+COUNTIF('技術職員有資格者名簿（見本）'!C16:T16,142)+COUNTIF('技術職員有資格者名簿（見本）'!C16:T16,157)++COUNTIF('技術職員有資格者名簿（見本）'!C16:T16,257)+COUNTIF('技術職員有資格者名簿（見本）'!C16:T16,60)+COUNTIF('技術職員有資格者名簿（見本）'!C16:T16,"001-29")+COUNTIF('技術職員有資格者名簿（見本）'!C16:T16,"002-29"))),0,1)))</f>
        <v>0</v>
      </c>
    </row>
    <row r="17" spans="1:108" ht="48" customHeight="1">
      <c r="A17" s="125">
        <v>7</v>
      </c>
      <c r="B17" s="163"/>
      <c r="C17" s="164"/>
      <c r="D17" s="159" t="str">
        <f>IFERROR(VLOOKUP($C17,建設工事資格区分コード表!$A:$F,4,FALSE)&amp;"","")</f>
        <v/>
      </c>
      <c r="E17" s="160" t="str">
        <f>IFERROR(VLOOKUP($C17,建設工事資格区分コード表!$A:$F,6,FALSE),"")</f>
        <v/>
      </c>
      <c r="F17" s="165"/>
      <c r="G17" s="159" t="str">
        <f>IFERROR(VLOOKUP($F17,建設工事資格区分コード表!$A:$F,4,FALSE)&amp;"","")</f>
        <v/>
      </c>
      <c r="H17" s="160" t="str">
        <f>IFERROR(VLOOKUP($F17,建設工事資格区分コード表!$A:$F,6,FALSE),"")</f>
        <v/>
      </c>
      <c r="I17" s="166"/>
      <c r="J17" s="159" t="str">
        <f>IFERROR(VLOOKUP($I17,建設工事資格区分コード表!$A:$F,4,FALSE)&amp;"","")</f>
        <v/>
      </c>
      <c r="K17" s="160" t="str">
        <f>IFERROR(VLOOKUP($I17,建設工事資格区分コード表!$A:$F,6,FALSE),"")</f>
        <v/>
      </c>
      <c r="L17" s="165"/>
      <c r="M17" s="159" t="str">
        <f>IFERROR(VLOOKUP($L17,建設工事資格区分コード表!$A:$F,4,FALSE)&amp;"","")</f>
        <v/>
      </c>
      <c r="N17" s="160" t="str">
        <f>IFERROR(VLOOKUP($L17,建設工事資格区分コード表!$A:$F,6,FALSE),"")</f>
        <v/>
      </c>
      <c r="O17" s="165"/>
      <c r="P17" s="159" t="str">
        <f>IFERROR(VLOOKUP($O17,建設工事資格区分コード表!$A:$F,4,FALSE)&amp;"","")</f>
        <v/>
      </c>
      <c r="Q17" s="160" t="str">
        <f>IFERROR(VLOOKUP($O17,建設工事資格区分コード表!$A:$F,6,FALSE),"")</f>
        <v/>
      </c>
      <c r="R17" s="165"/>
      <c r="S17" s="159" t="str">
        <f>IFERROR(VLOOKUP($R17,建設工事資格区分コード表!$A:$F,4,FALSE)&amp;"","")</f>
        <v/>
      </c>
      <c r="T17" s="161" t="str">
        <f>IFERROR(VLOOKUP($R17,建設工事資格区分コード表!$A:$F,6,FALSE),"")</f>
        <v/>
      </c>
      <c r="V17" s="47">
        <f>IF(COUNTIF('技術職員有資格者名簿（見本）'!C17:T17,111)+COUNTIF('技術職員有資格者名簿（見本）'!C17:T17,113)&gt;=1,1,0)</f>
        <v>0</v>
      </c>
      <c r="W17" s="47">
        <f>IF(V17=1,0,(IF(0=((COUNTIF('技術職員有資格者名簿（見本）'!$C17:$T17,212)+COUNTIF('技術職員有資格者名簿（見本）'!$C17:$T17,214))),0,1)))</f>
        <v>0</v>
      </c>
      <c r="X17" s="73">
        <f>IF(V17+W17=1,0,(IF(0=((COUNTIF('技術職員有資格者名簿（見本）'!C17:T17,141)+COUNTIF('技術職員有資格者名簿（見本）'!C17:T17,142)+COUNTIF('技術職員有資格者名簿（見本）'!C17:T17,143)++COUNTIF('技術職員有資格者名簿（見本）'!C17:T17,149)+COUNTIF('技術職員有資格者名簿（見本）'!C17:T17,151)+COUNTIF('技術職員有資格者名簿（見本）'!C17:T17,"001-1")+COUNTIF('技術職員有資格者名簿（見本）'!C17:T17,"002-1"))),0,1)))</f>
        <v>0</v>
      </c>
      <c r="Y17" s="47">
        <f>IF(COUNTIF('技術職員有資格者名簿（見本）'!C17:T17,120)+COUNTIF('技術職員有資格者名簿（見本）'!C17:T17,137)&gt;=1,1,0)</f>
        <v>0</v>
      </c>
      <c r="Z17" s="47">
        <f>IF(Y17=1,0,(IF(0=((COUNTIF('技術職員有資格者名簿（見本）'!$C17:T17,221)+COUNTIF('技術職員有資格者名簿（見本）'!$C17:T17,238))),0,1)))</f>
        <v>0</v>
      </c>
      <c r="AA17" s="73">
        <f>IF(Y17+Z17=1,0,(IF(0=((COUNTIF('技術職員有資格者名簿（見本）'!F17:W17,"001-2")+COUNTIF('技術職員有資格者名簿（見本）'!F17:W17,"002-2"))),0,1)))</f>
        <v>0</v>
      </c>
      <c r="AB17" s="47">
        <f>IF(COUNTIF('技術職員有資格者名簿（見本）'!C17:T17,120)+COUNTIF('技術職員有資格者名簿（見本）'!C17:T17,137)&gt;=1,1,0)</f>
        <v>0</v>
      </c>
      <c r="AC17" s="47">
        <f>IF(AB17=1,0,(IF(0=((COUNTIF('技術職員有資格者名簿（見本）'!C17:T17,222)+COUNTIF('技術職員有資格者名簿（見本）'!C17:T17,223)+COUNTIF('技術職員有資格者名簿（見本）'!C17:T17,238)+COUNTIF('技術職員有資格者名簿（見本）'!C17:T17,239) )),0,1)))</f>
        <v>0</v>
      </c>
      <c r="AD17" s="73">
        <f>IF(AB17+AC17=1,0,(IF(0=(COUNTIF('技術職員有資格者名簿（見本）'!C17:T17,171)+COUNTIF('技術職員有資格者名簿（見本）'!C17:T17,271)+COUNTIF('技術職員有資格者名簿（見本）'!C17:T17,164)++COUNTIF('技術職員有資格者名簿（見本）'!C17:T17,264)+COUNTIF('技術職員有資格者名簿（見本）'!C17:T17,"64-3" )+COUNTIF('技術職員有資格者名簿（見本）'!C17:T17,"001-3")+COUNTIF('技術職員有資格者名簿（見本）'!C17:T17,"002-3")),0,1)))</f>
        <v>0</v>
      </c>
      <c r="AE17" s="47">
        <f>IF(COUNTIF('技術職員有資格者名簿（見本）'!C17:T17,120)&gt;=1,1,0)</f>
        <v>0</v>
      </c>
      <c r="AF17" s="47">
        <f>IF(AE17=1,0,(IF(0=((COUNTIF('技術職員有資格者名簿（見本）'!C17:T17,223) )),0,1)))</f>
        <v>0</v>
      </c>
      <c r="AG17" s="73">
        <f>IF(AE17+AF17=1,0,(IF(0=((COUNTIF('技術職員有資格者名簿（見本）'!C17:T17,172)+COUNTIF('技術職員有資格者名簿（見本）'!C17:T17,272)+COUNTIF('技術職員有資格者名簿（見本）'!C17:T17,"64-4")+COUNTIF('技術職員有資格者名簿（見本）'!C17:T17,"001-4")+COUNTIF('技術職員有資格者名簿（見本）'!C17:T17,"002-4"))),0,1)))</f>
        <v>0</v>
      </c>
      <c r="AH17" s="47">
        <f>IF(COUNTIF('技術職員有資格者名簿（見本）'!C17:T17,111)+COUNTIF('技術職員有資格者名簿（見本）'!C17:T17,113)+COUNTIF('技術職員有資格者名簿（見本）'!C17:T17,120)&gt;=1,1,0)</f>
        <v>0</v>
      </c>
      <c r="AI17" s="47">
        <f>IF(AH17=1,0,(IF(0=((COUNTIF('技術職員有資格者名簿（見本）'!C17:T17,212)+COUNTIF('技術職員有資格者名簿（見本）'!C17:T17,214)+COUNTIF('技術職員有資格者名簿（見本）'!C17:T17,216)+COUNTIF('技術職員有資格者名簿（見本）'!C17:T17,222))),0,1)))</f>
        <v>0</v>
      </c>
      <c r="AJ17" s="47">
        <f>IF(AH17+AI17=1,0,(IF(0=((COUNTIF('技術職員有資格者名簿（見本）'!C17:T17,141)+COUNTIF('技術職員有資格者名簿（見本）'!C17:T17,142)+COUNTIF('技術職員有資格者名簿（見本）'!C17:T17,143)+COUNTIF('技術職員有資格者名簿（見本）'!C17:T17,149)+COUNTIF('技術職員有資格者名簿（見本）'!C17:T17,151)+COUNTIF('技術職員有資格者名簿（見本）'!C17:T17,164)+COUNTIF('技術職員有資格者名簿（見本）'!C17:T17,264)+COUNTIF('技術職員有資格者名簿（見本）'!C17:T17,157)+COUNTIF('技術職員有資格者名簿（見本）'!C17:T17,257)+COUNTIF('技術職員有資格者名簿（見本）'!C17:T17,173)+COUNTIF('技術職員有資格者名簿（見本）'!C17:T17,273)+COUNTIF('技術職員有資格者名簿（見本）'!C17:T17,166)+COUNTIF('技術職員有資格者名簿（見本）'!C17:T17,266)+COUNTIF('技術職員有資格者名簿（見本）'!C17:T17,61)+COUNTIF('技術職員有資格者名簿（見本）'!C17:T17,40)+COUNTIF('技術職員有資格者名簿（見本）'!C17:T17,"64-5")+COUNTIF('技術職員有資格者名簿（見本）'!C17:T17,"001-5")+COUNTIF('技術職員有資格者名簿（見本）'!C17:T17,"002-5") )),0,1)))</f>
        <v>0</v>
      </c>
      <c r="AK17" s="47">
        <f>IF(COUNTIF('技術職員有資格者名簿（見本）'!C17:T17,113)+COUNTIF('技術職員有資格者名簿（見本）'!C17:T17,120)&gt;=1,1,0)</f>
        <v>0</v>
      </c>
      <c r="AL17" s="47">
        <f>IF(AK17=1,0,(IF(0=((COUNTIF('技術職員有資格者名簿（見本）'!C17:T17,214)+COUNTIF('技術職員有資格者名簿（見本）'!C17:T17,223))),0,1)))</f>
        <v>0</v>
      </c>
      <c r="AM17" s="47">
        <f>IF(AK17+AL17=1,0,(IF(0=((COUNTIF('技術職員有資格者名簿（見本）'!C17:T17,179)+COUNTIF('技術職員有資格者名簿（見本）'!C17:T17,279)+COUNTIF('技術職員有資格者名簿（見本）'!C17:T17,180)++COUNTIF('技術職員有資格者名簿（見本）'!C17:T17,280)+COUNTIF('技術職員有資格者名簿（見本）'!C17:T17,"64-6")+COUNTIF('技術職員有資格者名簿（見本）'!C17:T17,"001-6")+COUNTIF('技術職員有資格者名簿（見本）'!C17:T17,"002-6"))),0,1)))</f>
        <v>0</v>
      </c>
      <c r="AN17" s="47">
        <f>IF(COUNTIF('技術職員有資格者名簿（見本）'!C17:T17,120)+COUNTIF('技術職員有資格者名簿（見本）'!C17:T17,137)&gt;=1,1,0)</f>
        <v>0</v>
      </c>
      <c r="AO17" s="47">
        <f>IF(AN17=1,0,(IF(0=((COUNTIF('技術職員有資格者名簿（見本）'!C17:T17,223)+COUNTIF('技術職員有資格者名簿（見本）'!C17:T17,238) )),0,1)))</f>
        <v>0</v>
      </c>
      <c r="AP17" s="47">
        <f>IF(AN17+AO17=1,0,(IF(0=((COUNTIF('技術職員有資格者名簿（見本）'!C17:T17,170)+COUNTIF('技術職員有資格者名簿（見本）'!C17:T17,270)+COUNTIF('技術職員有資格者名簿（見本）'!C17:T17,184)++COUNTIF('技術職員有資格者名簿（見本）'!C17:T17,284)+COUNTIF('技術職員有資格者名簿（見本）'!C17:T17,186)+COUNTIF('技術職員有資格者名簿（見本）'!C17:T17,286)+COUNTIF('技術職員有資格者名簿（見本）'!C17:T17,"64-7")+COUNTIF('技術職員有資格者名簿（見本）'!C17:T17,"001-7")+COUNTIF('技術職員有資格者名簿（見本）'!C17:T17,"002-7"))),0,1)))</f>
        <v>0</v>
      </c>
      <c r="AQ17" s="47">
        <f>IF(COUNTIF('技術職員有資格者名簿（見本）'!C17:T17,127)&gt;=1,1,0)</f>
        <v>0</v>
      </c>
      <c r="AR17" s="47">
        <f>IF(AQ17=1,0,(IF(0=((COUNTIF('技術職員有資格者名簿（見本）'!C17:T17,228)+COUNTIF('技術職員有資格者名簿（見本）'!C17:T17,155) )),0,1)))</f>
        <v>0</v>
      </c>
      <c r="AS17" s="47">
        <f>IF(AQ17+AR17=1,0,(IF(0=((COUNTIF('技術職員有資格者名簿（見本）'!C17:T17,141)+COUNTIF('技術職員有資格者名簿（見本）'!C17:T17,142)+COUNTIF('技術職員有資格者名簿（見本）'!C17:T17,144)++COUNTIF('技術職員有資格者名簿（見本）'!C17:T17,256)+COUNTIF('技術職員有資格者名簿（見本）'!C17:T17,258)+COUNTIF('技術職員有資格者名簿（見本）'!C17:T17,62)+COUNTIF('技術職員有資格者名簿（見本）'!C17:T17,63)+COUNTIF('技術職員有資格者名簿（見本）'!C17:T17,"64-8")+COUNTIF('技術職員有資格者名簿（見本）'!C17:T17,"001-8")+COUNTIF('技術職員有資格者名簿（見本）'!C17:T17,"002-8"))),0,1)))</f>
        <v>0</v>
      </c>
      <c r="AT17" s="47">
        <f>IF(COUNTIF('技術職員有資格者名簿（見本）'!C17:T17,129)&gt;=1,1,0)</f>
        <v>0</v>
      </c>
      <c r="AU17" s="47">
        <f>IF(AT17=1,0,(IF(0=((COUNTIF('技術職員有資格者名簿（見本）'!C17:T17,230) )),0,1)))</f>
        <v>0</v>
      </c>
      <c r="AV17" s="47">
        <f>IF(AT17+AU17=1,0,(IF(0=((COUNTIF('技術職員有資格者名簿（見本）'!C17:T17,146)+COUNTIF('技術職員有資格者名簿（見本）'!C17:T17,147)+COUNTIF('技術職員有資格者名簿（見本）'!C17:T17,148)+COUNTIF('技術職員有資格者名簿（見本）'!C17:T17,152)+COUNTIF('技術職員有資格者名簿（見本）'!C17:T17,153)+COUNTIF('技術職員有資格者名簿（見本）'!C17:T17,154)+COUNTIF('技術職員有資格者名簿（見本）'!C17:T17,265)+COUNTIF('技術職員有資格者名簿（見本）'!C17:T17,174)+COUNTIF('技術職員有資格者名簿（見本）'!C17:T17,274)+COUNTIF('技術職員有資格者名簿（見本）'!C17:T17,175)+COUNTIF('技術職員有資格者名簿（見本）'!C17:T17,275)+COUNTIF('技術職員有資格者名簿（見本）'!C17:T17,176)+COUNTIF('技術職員有資格者名簿（見本）'!C17:T17,276)+COUNTIF('技術職員有資格者名簿（見本）'!C17:T17,170)+COUNTIF('技術職員有資格者名簿（見本）'!C17:T17,270)+COUNTIF('技術職員有資格者名簿（見本）'!C17:T17,62)+COUNTIF('技術職員有資格者名簿（見本）'!C17:T17,63)+COUNTIF('技術職員有資格者名簿（見本）'!C17:T17,"64-9")+COUNTIF('技術職員有資格者名簿（見本）'!C17:T17,"001-9")+COUNTIF('技術職員有資格者名簿（見本）'!C17:T17,"002-9"))),0,1)))</f>
        <v>0</v>
      </c>
      <c r="AW17" s="47">
        <f>IF(COUNTIF('技術職員有資格者名簿（見本）'!C17:T17,120)+COUNTIF('技術職員有資格者名簿（見本）'!C17:T17,137)&gt;=1,1,0)</f>
        <v>0</v>
      </c>
      <c r="AX17" s="47">
        <f>IF(AW17=1,0,(IF(0=((COUNTIF('技術職員有資格者名簿（見本）'!C17:T17,222)+COUNTIF('技術職員有資格者名簿（見本）'!C17:T17,223)+COUNTIF('技術職員有資格者名簿（見本）'!C17:T17,238))),0,1)))</f>
        <v>0</v>
      </c>
      <c r="AY17" s="47">
        <f>IF(AW17+AX17=1,0,(IF(0=((COUNTIF('技術職員有資格者名簿（見本）'!C17:T17,177)+COUNTIF('技術職員有資格者名簿（見本）'!C17:T17,277)+COUNTIF('技術職員有資格者名簿（見本）'!C17:T17,178)++COUNTIF('技術職員有資格者名簿（見本）'!C17:T17,278)+COUNTIF('技術職員有資格者名簿（見本）'!C17:T17,179)+COUNTIF('技術職員有資格者名簿（見本）'!C17:T17,279)+COUNTIF('技術職員有資格者名簿（見本）'!C17:T17,"64-10")+COUNTIF('技術職員有資格者名簿（見本）'!C17:T17,"001-10")+COUNTIF('技術職員有資格者名簿（見本）'!C17:T17,"002-10"))),0,1)))</f>
        <v>0</v>
      </c>
      <c r="AZ17" s="47">
        <f>IF(COUNTIF('技術職員有資格者名簿（見本）'!C17:T17,113)+COUNTIF('技術職員有資格者名簿（見本）'!C17:T17,120)+COUNTIF('技術職員有資格者名簿（見本）'!C17:T17,137)&gt;=1,1,0)</f>
        <v>0</v>
      </c>
      <c r="BA17" s="47">
        <f>IF(AZ17=1,0,(IF(0=((COUNTIF('技術職員有資格者名簿（見本）'!C17:T17,214)+COUNTIF('技術職員有資格者名簿（見本）'!C17:T17,222))),0,1)))</f>
        <v>0</v>
      </c>
      <c r="BB17" s="47">
        <f>IF(AZ17+BA17=1,0,(IF(0=((COUNTIF('技術職員有資格者名簿（見本）'!C17:T17,142)+COUNTIF('技術職員有資格者名簿（見本）'!C17:T17,181)+COUNTIF('技術職員有資格者名簿（見本）'!C17:T17,281)++COUNTIF('技術職員有資格者名簿（見本）'!C17:T17,"64-11")+COUNTIF('技術職員有資格者名簿（見本）'!C17:T17,"001-11")+COUNTIF('技術職員有資格者名簿（見本）'!C17:T17,"002-11"))),0,1)))</f>
        <v>0</v>
      </c>
      <c r="BC17" s="47">
        <f>IF(COUNTIF('技術職員有資格者名簿（見本）'!C17:T17,120)&gt;=1,1,0)</f>
        <v>0</v>
      </c>
      <c r="BD17" s="47">
        <f>IF(BC17=1,0,(IF(0=((COUNTIF('技術職員有資格者名簿（見本）'!C17:T17,222))),0,1)))</f>
        <v>0</v>
      </c>
      <c r="BE17" s="47">
        <f>IF(BC17+BD17=1,0,(IF(0=((COUNTIF('技術職員有資格者名簿（見本）'!C17:T17,182)+COUNTIF('技術職員有資格者名簿（見本）'!C17:T17,282)++COUNTIF('技術職員有資格者名簿（見本）'!C17:T17,"64-12")+COUNTIF('技術職員有資格者名簿（見本）'!C17:T17,"001-12")+COUNTIF('技術職員有資格者名簿（見本）'!C17:T17,"002-12"))),0,1)))</f>
        <v>0</v>
      </c>
      <c r="BF17" s="47">
        <f>IF(COUNTIF('技術職員有資格者名簿（見本）'!C17:T17,111)+COUNTIF('技術職員有資格者名簿（見本）'!C17:T17,113)&gt;=1,1,0)</f>
        <v>0</v>
      </c>
      <c r="BG17" s="47">
        <f>IF(BF17=1,0,(IF(0=((COUNTIF('技術職員有資格者名簿（見本）'!C17:T17,212)+COUNTIF('技術職員有資格者名簿（見本）'!C17:T17,214))),0,1)))</f>
        <v>0</v>
      </c>
      <c r="BH17" s="47">
        <f>IF(BF17+BG17=1,0,(IF(0=((COUNTIF('技術職員有資格者名簿（見本）'!C17:T17,141)+COUNTIF('技術職員有資格者名簿（見本）'!C17:T17,142)++COUNTIF('技術職員有資格者名簿（見本）'!C17:T17,"64-13")+COUNTIF('技術職員有資格者名簿（見本）'!C17:T17,"001-13")+COUNTIF('技術職員有資格者名簿（見本）'!C17:T17,"002-13"))),0,1)))</f>
        <v>0</v>
      </c>
      <c r="BI17" s="47">
        <f>IF(COUNTIF('技術職員有資格者名簿（見本）'!C17:T17,113)&gt;=1,1,0)</f>
        <v>0</v>
      </c>
      <c r="BJ17" s="47">
        <f>IF(BI17=1,0,(IF(0=((COUNTIF('技術職員有資格者名簿（見本）'!C17:T17,214))),0,1)))</f>
        <v>0</v>
      </c>
      <c r="BK17" s="47">
        <f>IF(BI17+BJ17=1,0,(IF(0=((COUNTIF('技術職員有資格者名簿（見本）'!C17:T17,141)+COUNTIF('技術職員有資格者名簿（見本）'!C17:T17,142)+COUNTIF('技術職員有資格者名簿（見本）'!C17:T17,149)+COUNTIF('技術職員有資格者名簿（見本）'!C17:T17,"64-14")+COUNTIF('技術職員有資格者名簿（見本）'!C17:T17,"001-14")+COUNTIF('技術職員有資格者名簿（見本）'!C17:T17,"002-14"))),0,1)))</f>
        <v>0</v>
      </c>
      <c r="BL17" s="47">
        <f>IF(COUNTIF('技術職員有資格者名簿（見本）'!C17:T17,120)&gt;=1,1,0)</f>
        <v>0</v>
      </c>
      <c r="BM17" s="47">
        <f>IF(BL17=1,0,(IF(0=((COUNTIF('技術職員有資格者名簿（見本）'!C17:T17,223) )),0,1)))</f>
        <v>0</v>
      </c>
      <c r="BN17" s="47">
        <f>IF(BL17+BM17=1,0,(IF(0=((COUNTIF('技術職員有資格者名簿（見本）'!C17:T17,170)+COUNTIF('技術職員有資格者名簿（見本）'!C17:T17,270)+COUNTIF('技術職員有資格者名簿（見本）'!C17:T17,183)+COUNTIF('技術職員有資格者名簿（見本）'!C17:T17,283)+COUNTIF('技術職員有資格者名簿（見本）'!C17:T17,184)+COUNTIF('技術職員有資格者名簿（見本）'!C17:T17,284)+COUNTIF('技術職員有資格者名簿（見本）'!C17:T17,185)+COUNTIF('技術職員有資格者名簿（見本）'!C17:T17,285)+COUNTIF('技術職員有資格者名簿（見本）'!C17:T17,"64-15")+COUNTIF('技術職員有資格者名簿（見本）'!C17:T17,"001-15")+COUNTIF('技術職員有資格者名簿（見本）'!C17:T17,"002-15"))),0,1)))</f>
        <v>0</v>
      </c>
      <c r="BO17" s="47">
        <f>IF(COUNTIF('技術職員有資格者名簿（見本）'!C17:T17,120)&gt;=1,1,0)</f>
        <v>0</v>
      </c>
      <c r="BP17" s="47">
        <f>IF(BO17=1,0,(IF(0=((COUNTIF('技術職員有資格者名簿（見本）'!C17:T17,223) )),0,1)))</f>
        <v>0</v>
      </c>
      <c r="BQ17" s="47">
        <f>IF(BO17+BP17=1,0,(IF(0=((COUNTIF('技術職員有資格者名簿（見本）'!C17:T17,187)+COUNTIF('技術職員有資格者名簿（見本）'!C17:T17,287)++COUNTIF('技術職員有資格者名簿（見本）'!C17:T17,"64-16")+COUNTIF('技術職員有資格者名簿（見本）'!C17:T17,"001-16")+COUNTIF('技術職員有資格者名簿（見本）'!C17:T17,"002-16"))),0,1)))</f>
        <v>0</v>
      </c>
      <c r="BR17" s="47">
        <f>IF(COUNTIF('技術職員有資格者名簿（見本）'!C17:T17,113)+COUNTIF('技術職員有資格者名簿（見本）'!C17:T17,120)&gt;=1,1,0)</f>
        <v>0</v>
      </c>
      <c r="BS17" s="47">
        <f>IF(BR17=1,0,(IF(0=((COUNTIF('技術職員有資格者名簿（見本）'!C17:T17,215)+COUNTIF('技術職員有資格者名簿（見本）'!C17:T17,223))),0,1)))</f>
        <v>0</v>
      </c>
      <c r="BT17" s="47">
        <f>IF(BR17+BS17=1,0,(IF(0=((COUNTIF('技術職員有資格者名簿（見本）'!C17:T17,188)+COUNTIF('技術職員有資格者名簿（見本）'!C17:T17,288)+COUNTIF('技術職員有資格者名簿（見本）'!C17:T17,189)++COUNTIF('技術職員有資格者名簿（見本）'!C17:T17,289)+COUNTIF('技術職員有資格者名簿（見本）'!C17:T17,190)+COUNTIF('技術職員有資格者名簿（見本）'!C17:T17,290)+COUNTIF('技術職員有資格者名簿（見本）'!C17:T17,191)+COUNTIF('技術職員有資格者名簿（見本）'!C17:T17,291)+COUNTIF('技術職員有資格者名簿（見本）'!C17:T17,167)+COUNTIF('技術職員有資格者名簿（見本）'!C17:T17,"64-17")+COUNTIF('技術職員有資格者名簿（見本）'!C17:T17,"001-17")+COUNTIF('技術職員有資格者名簿（見本）'!C17:T17,"002-17"))),0,1)))</f>
        <v>0</v>
      </c>
      <c r="BU17" s="47">
        <f>IF(COUNTIF('技術職員有資格者名簿（見本）'!C17:T17,120)&gt;=1,1,0)</f>
        <v>0</v>
      </c>
      <c r="BV17" s="47">
        <f>IF(BU17=1,0,(IF(0=((COUNTIF('技術職員有資格者名簿（見本）'!C17:T17,223) )),0,1)))</f>
        <v>0</v>
      </c>
      <c r="BW17" s="47">
        <f>IF(BU17+BV17=1,0,(IF(0=((COUNTIF('技術職員有資格者名簿（見本）'!C17:T17,197)+COUNTIF('技術職員有資格者名簿（見本）'!C17:T17,297)++COUNTIF('技術職員有資格者名簿（見本）'!C17:T17,"64-18")+COUNTIF('技術職員有資格者名簿（見本）'!C17:T17,"001-18")+COUNTIF('技術職員有資格者名簿（見本）'!C17:T17,"002-18"))),0,1)))</f>
        <v>0</v>
      </c>
      <c r="BX17" s="47">
        <f>IF(COUNTIF('技術職員有資格者名簿（見本）'!C17:T17,120)+COUNTIF('技術職員有資格者名簿（見本）'!C17:T17,137)&gt;=1,1,0)</f>
        <v>0</v>
      </c>
      <c r="BY17" s="47">
        <f>IF(BX17=1,0,(IF(0=((COUNTIF('技術職員有資格者名簿（見本）'!C17:T17,223)+COUNTIF('技術職員有資格者名簿（見本）'!C17:T17,238) )),0,1)))</f>
        <v>0</v>
      </c>
      <c r="BZ17" s="47">
        <f>IF(BX17+BY17=1,0,(IF(0=((COUNTIF('技術職員有資格者名簿（見本）'!C17:T17,192)+COUNTIF('技術職員有資格者名簿（見本）'!C17:T17,292)+COUNTIF('技術職員有資格者名簿（見本）'!C17:T17,193)++COUNTIF('技術職員有資格者名簿（見本）'!C17:T17,293)+COUNTIF('技術職員有資格者名簿（見本）'!C17:T17,"64-19")+COUNTIF('技術職員有資格者名簿（見本）'!C17:T17,"001-19")+COUNTIF('技術職員有資格者名簿（見本）'!C17:T17,"002-19"))),0,1)))</f>
        <v>0</v>
      </c>
      <c r="CA17" s="47">
        <v>0</v>
      </c>
      <c r="CB17" s="47">
        <v>0</v>
      </c>
      <c r="CC17" s="47">
        <f>IF(CA17+CB17=1,0,(IF(0=((COUNTIF('技術職員有資格者名簿（見本）'!C17:T17,145)+COUNTIF('技術職員有資格者名簿（見本）'!C17:T17,146)+COUNTIF('技術職員有資格者名簿（見本）'!C17:T17,"001-20")+COUNTIF('技術職員有資格者名簿（見本）'!C17:T17,"002-20"))),0,1)))</f>
        <v>0</v>
      </c>
      <c r="CD17" s="47">
        <f>IF(COUNTIF('技術職員有資格者名簿（見本）'!C17:T17,120)&gt;=1,1,0)</f>
        <v>0</v>
      </c>
      <c r="CE17" s="47">
        <f>IF(CD17=1,0,(IF(0=((COUNTIF('技術職員有資格者名簿（見本）'!C17:T17,223) )),0,1)))</f>
        <v>0</v>
      </c>
      <c r="CF17" s="47">
        <f>IF(CD17+CE17=1,0,(IF(0=((COUNTIF('技術職員有資格者名簿（見本）'!C17:T17,194)+COUNTIF('技術職員有資格者名簿（見本）'!C17:T17,294)+COUNTIF('技術職員有資格者名簿（見本）'!C17:T17,"64-21")+COUNTIF('技術職員有資格者名簿（見本）'!C17:T17,"001-21")+COUNTIF('技術職員有資格者名簿（見本）'!C17:T17,"002-21"))),0,1)))</f>
        <v>0</v>
      </c>
      <c r="CG17" s="47">
        <f>IF(COUNTIF('技術職員有資格者名簿（見本）'!C17:T17,131)&gt;=1,1,0)</f>
        <v>0</v>
      </c>
      <c r="CH17" s="47">
        <f>IF(CG17=1,0,(IF(0=((COUNTIF('技術職員有資格者名簿（見本）'!C17:T17,232) )),0,1)))</f>
        <v>0</v>
      </c>
      <c r="CI17" s="47">
        <f>IF(CG17+CH17=1,0,(IF(0=((COUNTIF('技術職員有資格者名簿（見本）'!C17:T17,144)+COUNTIF('技術職員有資格者名簿（見本）'!C17:T17,259)+COUNTIF('技術職員有資格者名簿（見本）'!C17:T17,"64-22")+COUNTIF('技術職員有資格者名簿（見本）'!C17:T17,"001-22")+COUNTIF('技術職員有資格者名簿（見本）'!C17:T17,"002-22"))),0,1)))</f>
        <v>0</v>
      </c>
      <c r="CJ17" s="47">
        <f>IF(COUNTIF('技術職員有資格者名簿（見本）'!C17:T17,133)&gt;=1,1,0)</f>
        <v>0</v>
      </c>
      <c r="CK17" s="47">
        <f>IF(CJ17=1,0,(IF(0=((COUNTIF('技術職員有資格者名簿（見本）'!C17:T17,234))),0,1)))</f>
        <v>0</v>
      </c>
      <c r="CL17" s="47">
        <f>IF(CJ17+CK17=1,0,(IF(0=((COUNTIF('技術職員有資格者名簿（見本）'!C17:T17,141)+COUNTIF('技術職員有資格者名簿（見本）'!C17:T17,142)+COUNTIF('技術職員有資格者名簿（見本）'!C17:T17,150)+COUNTIF('技術職員有資格者名簿（見本）'!C17:T17,151)+COUNTIF('技術職員有資格者名簿（見本）'!C17:T17,196)+COUNTIF('技術職員有資格者名簿（見本）'!C17:T17,296)+COUNTIF('技術職員有資格者名簿（見本）'!C17:T17,"64-23")+COUNTIF('技術職員有資格者名簿（見本）'!C17:T17,"001-23")+COUNTIF('技術職員有資格者名簿（見本）'!C17:T17,"002-23"))),0,1)))</f>
        <v>0</v>
      </c>
      <c r="CM17" s="47">
        <v>0</v>
      </c>
      <c r="CN17" s="47">
        <v>0</v>
      </c>
      <c r="CO17" s="47">
        <f>IF(CM17+CN17=1,0,(IF(0=((COUNTIF('技術職員有資格者名簿（見本）'!C17:T17,148)+COUNTIF('技術職員有資格者名簿（見本）'!C17:T17,198)+COUNTIF('技術職員有資格者名簿（見本）'!C17:T17,298)+COUNTIF('技術職員有資格者名簿（見本）'!C17:T17,61)+COUNTIF('技術職員有資格者名簿（見本）'!C17:T17,"001-24")+COUNTIF('技術職員有資格者名簿（見本）'!C17:T17,"002-24"))),0,1)))</f>
        <v>0</v>
      </c>
      <c r="CP17" s="47">
        <f>IF(COUNTIF('技術職員有資格者名簿（見本）'!C17:T17,120)&gt;=1,1,0)</f>
        <v>0</v>
      </c>
      <c r="CQ17" s="47">
        <f>IF(CP17=1,0,(IF(0=((COUNTIF('技術職員有資格者名簿（見本）'!C17:T17,223) )),0,1)))</f>
        <v>0</v>
      </c>
      <c r="CR17" s="47">
        <f>IF(CP17+CQ17=1,0,(IF(0=((COUNTIF('技術職員有資格者名簿（見本）'!C17:T17,195)+COUNTIF('技術職員有資格者名簿（見本）'!C17:T17,295)+COUNTIF('技術職員有資格者名簿（見本）'!C17:T17,"64-25")+COUNTIF('技術職員有資格者名簿（見本）'!C17:T17,"001-25")+COUNTIF('技術職員有資格者名簿（見本）'!C17:T17,"002-25"))),0,1)))</f>
        <v>0</v>
      </c>
      <c r="CS17" s="47">
        <f>IF(COUNTIF('技術職員有資格者名簿（見本）'!C17:T17,113)&gt;=1,1,0)</f>
        <v>0</v>
      </c>
      <c r="CT17" s="47">
        <f>IF(CS17=1,0,(IF(0=((COUNTIF('技術職員有資格者名簿（見本）'!C17:T17,214) )),0,1)))</f>
        <v>0</v>
      </c>
      <c r="CU17" s="47">
        <f>IF(CS17+CT17=1,0,(IF(0=((COUNTIF('技術職員有資格者名簿（見本）'!C17:T17,147)+COUNTIF('技術職員有資格者名簿（見本）'!C17:T17,148)+COUNTIF('技術職員有資格者名簿（見本）'!C17:T17,153)+COUNTIF('技術職員有資格者名簿（見本）'!C17:T17,154)+COUNTIF('技術職員有資格者名簿（見本）'!C17:T17,"001-26")+COUNTIF('技術職員有資格者名簿（見本）'!C17:T17,"002-26"))),0,1)))</f>
        <v>0</v>
      </c>
      <c r="CV17" s="47">
        <v>0</v>
      </c>
      <c r="CW17" s="47">
        <v>0</v>
      </c>
      <c r="CX17" s="47">
        <f>IF(COUNTIF('技術職員有資格者名簿（見本）'!C17:T17,168)+COUNTIF('技術職員有資格者名簿（見本）'!C17:T17,169)+COUNTIF('技術職員有資格者名簿（見本）'!C17:T17,"64-27")+COUNTIF('技術職員有資格者名簿（見本）'!C17:T17,"001-27")+COUNTIF('技術職員有資格者名簿（見本）'!C17:T17,"002-27")&gt;=1,1,0)</f>
        <v>0</v>
      </c>
      <c r="CY17" s="47">
        <v>0</v>
      </c>
      <c r="CZ17" s="47">
        <v>0</v>
      </c>
      <c r="DA17" s="47">
        <f>IF(COUNTIF('技術職員有資格者名簿（見本）'!C17:T17,154)+COUNTIF('技術職員有資格者名簿（見本）'!C17:T17,"001-28")+COUNTIF('技術職員有資格者名簿（見本）'!C17:T17,"002-28")&gt;=1,1,0)</f>
        <v>0</v>
      </c>
      <c r="DB17" s="47">
        <f>IF(COUNTIF('技術職員有資格者名簿（見本）'!C17:T17,113)+COUNTIF('技術職員有資格者名簿（見本）'!C17:T17,120)&gt;=1,1,0)</f>
        <v>0</v>
      </c>
      <c r="DC17" s="47">
        <f>IF(DB17=1,0,(IF(0=((COUNTIF('技術職員有資格者名簿（見本）'!C17:T17,214)+COUNTIF('技術職員有資格者名簿（見本）'!C17:T17,221)+COUNTIF('技術職員有資格者名簿（見本）'!C17:T17,222))),0,1)))</f>
        <v>0</v>
      </c>
      <c r="DD17" s="47">
        <f>IF(DB17+DC17=1,0,(IF(0=((COUNTIF('技術職員有資格者名簿（見本）'!C17:T17,141)+COUNTIF('技術職員有資格者名簿（見本）'!C17:T17,142)+COUNTIF('技術職員有資格者名簿（見本）'!C17:T17,157)++COUNTIF('技術職員有資格者名簿（見本）'!C17:T17,257)+COUNTIF('技術職員有資格者名簿（見本）'!C17:T17,60)+COUNTIF('技術職員有資格者名簿（見本）'!C17:T17,"001-29")+COUNTIF('技術職員有資格者名簿（見本）'!C17:T17,"002-29"))),0,1)))</f>
        <v>0</v>
      </c>
    </row>
    <row r="18" spans="1:108" ht="48" customHeight="1">
      <c r="A18" s="125">
        <v>8</v>
      </c>
      <c r="B18" s="163"/>
      <c r="C18" s="164"/>
      <c r="D18" s="159" t="str">
        <f>IFERROR(VLOOKUP($C18,建設工事資格区分コード表!$A:$F,4,FALSE)&amp;"","")</f>
        <v/>
      </c>
      <c r="E18" s="160" t="str">
        <f>IFERROR(VLOOKUP($C18,建設工事資格区分コード表!$A:$F,6,FALSE),"")</f>
        <v/>
      </c>
      <c r="F18" s="165"/>
      <c r="G18" s="159" t="str">
        <f>IFERROR(VLOOKUP($F18,建設工事資格区分コード表!$A:$F,4,FALSE)&amp;"","")</f>
        <v/>
      </c>
      <c r="H18" s="160" t="str">
        <f>IFERROR(VLOOKUP($F18,建設工事資格区分コード表!$A:$F,6,FALSE),"")</f>
        <v/>
      </c>
      <c r="I18" s="166"/>
      <c r="J18" s="159" t="str">
        <f>IFERROR(VLOOKUP($I18,建設工事資格区分コード表!$A:$F,4,FALSE)&amp;"","")</f>
        <v/>
      </c>
      <c r="K18" s="160" t="str">
        <f>IFERROR(VLOOKUP($I18,建設工事資格区分コード表!$A:$F,6,FALSE),"")</f>
        <v/>
      </c>
      <c r="L18" s="165"/>
      <c r="M18" s="159" t="str">
        <f>IFERROR(VLOOKUP($L18,建設工事資格区分コード表!$A:$F,4,FALSE)&amp;"","")</f>
        <v/>
      </c>
      <c r="N18" s="160" t="str">
        <f>IFERROR(VLOOKUP($L18,建設工事資格区分コード表!$A:$F,6,FALSE),"")</f>
        <v/>
      </c>
      <c r="O18" s="165"/>
      <c r="P18" s="159" t="str">
        <f>IFERROR(VLOOKUP($O18,建設工事資格区分コード表!$A:$F,4,FALSE)&amp;"","")</f>
        <v/>
      </c>
      <c r="Q18" s="160" t="str">
        <f>IFERROR(VLOOKUP($O18,建設工事資格区分コード表!$A:$F,6,FALSE),"")</f>
        <v/>
      </c>
      <c r="R18" s="165"/>
      <c r="S18" s="159" t="str">
        <f>IFERROR(VLOOKUP($R18,建設工事資格区分コード表!$A:$F,4,FALSE)&amp;"","")</f>
        <v/>
      </c>
      <c r="T18" s="161" t="str">
        <f>IFERROR(VLOOKUP($R18,建設工事資格区分コード表!$A:$F,6,FALSE),"")</f>
        <v/>
      </c>
      <c r="V18" s="47">
        <f>IF(COUNTIF('技術職員有資格者名簿（見本）'!C18:T18,111)+COUNTIF('技術職員有資格者名簿（見本）'!C18:T18,113)&gt;=1,1,0)</f>
        <v>0</v>
      </c>
      <c r="W18" s="47">
        <f>IF(V18=1,0,(IF(0=((COUNTIF('技術職員有資格者名簿（見本）'!$C18:$T18,212)+COUNTIF('技術職員有資格者名簿（見本）'!$C18:$T18,214))),0,1)))</f>
        <v>0</v>
      </c>
      <c r="X18" s="73">
        <f>IF(V18+W18=1,0,(IF(0=((COUNTIF('技術職員有資格者名簿（見本）'!C18:T18,141)+COUNTIF('技術職員有資格者名簿（見本）'!C18:T18,142)+COUNTIF('技術職員有資格者名簿（見本）'!C18:T18,143)++COUNTIF('技術職員有資格者名簿（見本）'!C18:T18,149)+COUNTIF('技術職員有資格者名簿（見本）'!C18:T18,151)+COUNTIF('技術職員有資格者名簿（見本）'!C18:T18,"001-1")+COUNTIF('技術職員有資格者名簿（見本）'!C18:T18,"002-1"))),0,1)))</f>
        <v>0</v>
      </c>
      <c r="Y18" s="47">
        <f>IF(COUNTIF('技術職員有資格者名簿（見本）'!C18:T18,120)+COUNTIF('技術職員有資格者名簿（見本）'!C18:T18,137)&gt;=1,1,0)</f>
        <v>0</v>
      </c>
      <c r="Z18" s="47">
        <f>IF(Y18=1,0,(IF(0=((COUNTIF('技術職員有資格者名簿（見本）'!$C18:T18,221)+COUNTIF('技術職員有資格者名簿（見本）'!$C18:T18,238))),0,1)))</f>
        <v>0</v>
      </c>
      <c r="AA18" s="73">
        <f>IF(Y18+Z18=1,0,(IF(0=((COUNTIF('技術職員有資格者名簿（見本）'!F18:W18,"001-2")+COUNTIF('技術職員有資格者名簿（見本）'!F18:W18,"002-2"))),0,1)))</f>
        <v>0</v>
      </c>
      <c r="AB18" s="47">
        <f>IF(COUNTIF('技術職員有資格者名簿（見本）'!C18:T18,120)+COUNTIF('技術職員有資格者名簿（見本）'!C18:T18,137)&gt;=1,1,0)</f>
        <v>0</v>
      </c>
      <c r="AC18" s="47">
        <f>IF(AB18=1,0,(IF(0=((COUNTIF('技術職員有資格者名簿（見本）'!C18:T18,222)+COUNTIF('技術職員有資格者名簿（見本）'!C18:T18,223)+COUNTIF('技術職員有資格者名簿（見本）'!C18:T18,238)+COUNTIF('技術職員有資格者名簿（見本）'!C18:T18,239) )),0,1)))</f>
        <v>0</v>
      </c>
      <c r="AD18" s="73">
        <f>IF(AB18+AC18=1,0,(IF(0=(COUNTIF('技術職員有資格者名簿（見本）'!C18:T18,171)+COUNTIF('技術職員有資格者名簿（見本）'!C18:T18,271)+COUNTIF('技術職員有資格者名簿（見本）'!C18:T18,164)++COUNTIF('技術職員有資格者名簿（見本）'!C18:T18,264)+COUNTIF('技術職員有資格者名簿（見本）'!C18:T18,"64-3" )+COUNTIF('技術職員有資格者名簿（見本）'!C18:T18,"001-3")+COUNTIF('技術職員有資格者名簿（見本）'!C18:T18,"002-3")),0,1)))</f>
        <v>0</v>
      </c>
      <c r="AE18" s="47">
        <f>IF(COUNTIF('技術職員有資格者名簿（見本）'!C18:T18,120)&gt;=1,1,0)</f>
        <v>0</v>
      </c>
      <c r="AF18" s="47">
        <f>IF(AE18=1,0,(IF(0=((COUNTIF('技術職員有資格者名簿（見本）'!C18:T18,223) )),0,1)))</f>
        <v>0</v>
      </c>
      <c r="AG18" s="73">
        <f>IF(AE18+AF18=1,0,(IF(0=((COUNTIF('技術職員有資格者名簿（見本）'!C18:T18,172)+COUNTIF('技術職員有資格者名簿（見本）'!C18:T18,272)+COUNTIF('技術職員有資格者名簿（見本）'!C18:T18,"64-4")+COUNTIF('技術職員有資格者名簿（見本）'!C18:T18,"001-4")+COUNTIF('技術職員有資格者名簿（見本）'!C18:T18,"002-4"))),0,1)))</f>
        <v>0</v>
      </c>
      <c r="AH18" s="47">
        <f>IF(COUNTIF('技術職員有資格者名簿（見本）'!C18:T18,111)+COUNTIF('技術職員有資格者名簿（見本）'!C18:T18,113)+COUNTIF('技術職員有資格者名簿（見本）'!C18:T18,120)&gt;=1,1,0)</f>
        <v>0</v>
      </c>
      <c r="AI18" s="47">
        <f>IF(AH18=1,0,(IF(0=((COUNTIF('技術職員有資格者名簿（見本）'!C18:T18,212)+COUNTIF('技術職員有資格者名簿（見本）'!C18:T18,214)+COUNTIF('技術職員有資格者名簿（見本）'!C18:T18,216)+COUNTIF('技術職員有資格者名簿（見本）'!C18:T18,222))),0,1)))</f>
        <v>0</v>
      </c>
      <c r="AJ18" s="47">
        <f>IF(AH18+AI18=1,0,(IF(0=((COUNTIF('技術職員有資格者名簿（見本）'!C18:T18,141)+COUNTIF('技術職員有資格者名簿（見本）'!C18:T18,142)+COUNTIF('技術職員有資格者名簿（見本）'!C18:T18,143)+COUNTIF('技術職員有資格者名簿（見本）'!C18:T18,149)+COUNTIF('技術職員有資格者名簿（見本）'!C18:T18,151)+COUNTIF('技術職員有資格者名簿（見本）'!C18:T18,164)+COUNTIF('技術職員有資格者名簿（見本）'!C18:T18,264)+COUNTIF('技術職員有資格者名簿（見本）'!C18:T18,157)+COUNTIF('技術職員有資格者名簿（見本）'!C18:T18,257)+COUNTIF('技術職員有資格者名簿（見本）'!C18:T18,173)+COUNTIF('技術職員有資格者名簿（見本）'!C18:T18,273)+COUNTIF('技術職員有資格者名簿（見本）'!C18:T18,166)+COUNTIF('技術職員有資格者名簿（見本）'!C18:T18,266)+COUNTIF('技術職員有資格者名簿（見本）'!C18:T18,61)+COUNTIF('技術職員有資格者名簿（見本）'!C18:T18,40)+COUNTIF('技術職員有資格者名簿（見本）'!C18:T18,"64-5")+COUNTIF('技術職員有資格者名簿（見本）'!C18:T18,"001-5")+COUNTIF('技術職員有資格者名簿（見本）'!C18:T18,"002-5") )),0,1)))</f>
        <v>0</v>
      </c>
      <c r="AK18" s="47">
        <f>IF(COUNTIF('技術職員有資格者名簿（見本）'!C18:T18,113)+COUNTIF('技術職員有資格者名簿（見本）'!C18:T18,120)&gt;=1,1,0)</f>
        <v>0</v>
      </c>
      <c r="AL18" s="47">
        <f>IF(AK18=1,0,(IF(0=((COUNTIF('技術職員有資格者名簿（見本）'!C18:T18,214)+COUNTIF('技術職員有資格者名簿（見本）'!C18:T18,223))),0,1)))</f>
        <v>0</v>
      </c>
      <c r="AM18" s="47">
        <f>IF(AK18+AL18=1,0,(IF(0=((COUNTIF('技術職員有資格者名簿（見本）'!C18:T18,179)+COUNTIF('技術職員有資格者名簿（見本）'!C18:T18,279)+COUNTIF('技術職員有資格者名簿（見本）'!C18:T18,180)++COUNTIF('技術職員有資格者名簿（見本）'!C18:T18,280)+COUNTIF('技術職員有資格者名簿（見本）'!C18:T18,"64-6")+COUNTIF('技術職員有資格者名簿（見本）'!C18:T18,"001-6")+COUNTIF('技術職員有資格者名簿（見本）'!C18:T18,"002-6"))),0,1)))</f>
        <v>0</v>
      </c>
      <c r="AN18" s="47">
        <f>IF(COUNTIF('技術職員有資格者名簿（見本）'!C18:T18,120)+COUNTIF('技術職員有資格者名簿（見本）'!C18:T18,137)&gt;=1,1,0)</f>
        <v>0</v>
      </c>
      <c r="AO18" s="47">
        <f>IF(AN18=1,0,(IF(0=((COUNTIF('技術職員有資格者名簿（見本）'!C18:T18,223)+COUNTIF('技術職員有資格者名簿（見本）'!C18:T18,238) )),0,1)))</f>
        <v>0</v>
      </c>
      <c r="AP18" s="47">
        <f>IF(AN18+AO18=1,0,(IF(0=((COUNTIF('技術職員有資格者名簿（見本）'!C18:T18,170)+COUNTIF('技術職員有資格者名簿（見本）'!C18:T18,270)+COUNTIF('技術職員有資格者名簿（見本）'!C18:T18,184)++COUNTIF('技術職員有資格者名簿（見本）'!C18:T18,284)+COUNTIF('技術職員有資格者名簿（見本）'!C18:T18,186)+COUNTIF('技術職員有資格者名簿（見本）'!C18:T18,286)+COUNTIF('技術職員有資格者名簿（見本）'!C18:T18,"64-7")+COUNTIF('技術職員有資格者名簿（見本）'!C18:T18,"001-7")+COUNTIF('技術職員有資格者名簿（見本）'!C18:T18,"002-7"))),0,1)))</f>
        <v>0</v>
      </c>
      <c r="AQ18" s="47">
        <f>IF(COUNTIF('技術職員有資格者名簿（見本）'!C18:T18,127)&gt;=1,1,0)</f>
        <v>0</v>
      </c>
      <c r="AR18" s="47">
        <f>IF(AQ18=1,0,(IF(0=((COUNTIF('技術職員有資格者名簿（見本）'!C18:T18,228)+COUNTIF('技術職員有資格者名簿（見本）'!C18:T18,155) )),0,1)))</f>
        <v>0</v>
      </c>
      <c r="AS18" s="47">
        <f>IF(AQ18+AR18=1,0,(IF(0=((COUNTIF('技術職員有資格者名簿（見本）'!C18:T18,141)+COUNTIF('技術職員有資格者名簿（見本）'!C18:T18,142)+COUNTIF('技術職員有資格者名簿（見本）'!C18:T18,144)++COUNTIF('技術職員有資格者名簿（見本）'!C18:T18,256)+COUNTIF('技術職員有資格者名簿（見本）'!C18:T18,258)+COUNTIF('技術職員有資格者名簿（見本）'!C18:T18,62)+COUNTIF('技術職員有資格者名簿（見本）'!C18:T18,63)+COUNTIF('技術職員有資格者名簿（見本）'!C18:T18,"64-8")+COUNTIF('技術職員有資格者名簿（見本）'!C18:T18,"001-8")+COUNTIF('技術職員有資格者名簿（見本）'!C18:T18,"002-8"))),0,1)))</f>
        <v>0</v>
      </c>
      <c r="AT18" s="47">
        <f>IF(COUNTIF('技術職員有資格者名簿（見本）'!C18:T18,129)&gt;=1,1,0)</f>
        <v>0</v>
      </c>
      <c r="AU18" s="47">
        <f>IF(AT18=1,0,(IF(0=((COUNTIF('技術職員有資格者名簿（見本）'!C18:T18,230) )),0,1)))</f>
        <v>0</v>
      </c>
      <c r="AV18" s="47">
        <f>IF(AT18+AU18=1,0,(IF(0=((COUNTIF('技術職員有資格者名簿（見本）'!C18:T18,146)+COUNTIF('技術職員有資格者名簿（見本）'!C18:T18,147)+COUNTIF('技術職員有資格者名簿（見本）'!C18:T18,148)+COUNTIF('技術職員有資格者名簿（見本）'!C18:T18,152)+COUNTIF('技術職員有資格者名簿（見本）'!C18:T18,153)+COUNTIF('技術職員有資格者名簿（見本）'!C18:T18,154)+COUNTIF('技術職員有資格者名簿（見本）'!C18:T18,265)+COUNTIF('技術職員有資格者名簿（見本）'!C18:T18,174)+COUNTIF('技術職員有資格者名簿（見本）'!C18:T18,274)+COUNTIF('技術職員有資格者名簿（見本）'!C18:T18,175)+COUNTIF('技術職員有資格者名簿（見本）'!C18:T18,275)+COUNTIF('技術職員有資格者名簿（見本）'!C18:T18,176)+COUNTIF('技術職員有資格者名簿（見本）'!C18:T18,276)+COUNTIF('技術職員有資格者名簿（見本）'!C18:T18,170)+COUNTIF('技術職員有資格者名簿（見本）'!C18:T18,270)+COUNTIF('技術職員有資格者名簿（見本）'!C18:T18,62)+COUNTIF('技術職員有資格者名簿（見本）'!C18:T18,63)+COUNTIF('技術職員有資格者名簿（見本）'!C18:T18,"64-9")+COUNTIF('技術職員有資格者名簿（見本）'!C18:T18,"001-9")+COUNTIF('技術職員有資格者名簿（見本）'!C18:T18,"002-9"))),0,1)))</f>
        <v>0</v>
      </c>
      <c r="AW18" s="47">
        <f>IF(COUNTIF('技術職員有資格者名簿（見本）'!C18:T18,120)+COUNTIF('技術職員有資格者名簿（見本）'!C18:T18,137)&gt;=1,1,0)</f>
        <v>0</v>
      </c>
      <c r="AX18" s="47">
        <f>IF(AW18=1,0,(IF(0=((COUNTIF('技術職員有資格者名簿（見本）'!C18:T18,222)+COUNTIF('技術職員有資格者名簿（見本）'!C18:T18,223)+COUNTIF('技術職員有資格者名簿（見本）'!C18:T18,238))),0,1)))</f>
        <v>0</v>
      </c>
      <c r="AY18" s="47">
        <f>IF(AW18+AX18=1,0,(IF(0=((COUNTIF('技術職員有資格者名簿（見本）'!C18:T18,177)+COUNTIF('技術職員有資格者名簿（見本）'!C18:T18,277)+COUNTIF('技術職員有資格者名簿（見本）'!C18:T18,178)++COUNTIF('技術職員有資格者名簿（見本）'!C18:T18,278)+COUNTIF('技術職員有資格者名簿（見本）'!C18:T18,179)+COUNTIF('技術職員有資格者名簿（見本）'!C18:T18,279)+COUNTIF('技術職員有資格者名簿（見本）'!C18:T18,"64-10")+COUNTIF('技術職員有資格者名簿（見本）'!C18:T18,"001-10")+COUNTIF('技術職員有資格者名簿（見本）'!C18:T18,"002-10"))),0,1)))</f>
        <v>0</v>
      </c>
      <c r="AZ18" s="47">
        <f>IF(COUNTIF('技術職員有資格者名簿（見本）'!C18:T18,113)+COUNTIF('技術職員有資格者名簿（見本）'!C18:T18,120)+COUNTIF('技術職員有資格者名簿（見本）'!C18:T18,137)&gt;=1,1,0)</f>
        <v>0</v>
      </c>
      <c r="BA18" s="47">
        <f>IF(AZ18=1,0,(IF(0=((COUNTIF('技術職員有資格者名簿（見本）'!C18:T18,214)+COUNTIF('技術職員有資格者名簿（見本）'!C18:T18,222))),0,1)))</f>
        <v>0</v>
      </c>
      <c r="BB18" s="47">
        <f>IF(AZ18+BA18=1,0,(IF(0=((COUNTIF('技術職員有資格者名簿（見本）'!C18:T18,142)+COUNTIF('技術職員有資格者名簿（見本）'!C18:T18,181)+COUNTIF('技術職員有資格者名簿（見本）'!C18:T18,281)++COUNTIF('技術職員有資格者名簿（見本）'!C18:T18,"64-11")+COUNTIF('技術職員有資格者名簿（見本）'!C18:T18,"001-11")+COUNTIF('技術職員有資格者名簿（見本）'!C18:T18,"002-11"))),0,1)))</f>
        <v>0</v>
      </c>
      <c r="BC18" s="47">
        <f>IF(COUNTIF('技術職員有資格者名簿（見本）'!C18:T18,120)&gt;=1,1,0)</f>
        <v>0</v>
      </c>
      <c r="BD18" s="47">
        <f>IF(BC18=1,0,(IF(0=((COUNTIF('技術職員有資格者名簿（見本）'!C18:T18,222))),0,1)))</f>
        <v>0</v>
      </c>
      <c r="BE18" s="47">
        <f>IF(BC18+BD18=1,0,(IF(0=((COUNTIF('技術職員有資格者名簿（見本）'!C18:T18,182)+COUNTIF('技術職員有資格者名簿（見本）'!C18:T18,282)++COUNTIF('技術職員有資格者名簿（見本）'!C18:T18,"64-12")+COUNTIF('技術職員有資格者名簿（見本）'!C18:T18,"001-12")+COUNTIF('技術職員有資格者名簿（見本）'!C18:T18,"002-12"))),0,1)))</f>
        <v>0</v>
      </c>
      <c r="BF18" s="47">
        <f>IF(COUNTIF('技術職員有資格者名簿（見本）'!C18:T18,111)+COUNTIF('技術職員有資格者名簿（見本）'!C18:T18,113)&gt;=1,1,0)</f>
        <v>0</v>
      </c>
      <c r="BG18" s="47">
        <f>IF(BF18=1,0,(IF(0=((COUNTIF('技術職員有資格者名簿（見本）'!C18:T18,212)+COUNTIF('技術職員有資格者名簿（見本）'!C18:T18,214))),0,1)))</f>
        <v>0</v>
      </c>
      <c r="BH18" s="47">
        <f>IF(BF18+BG18=1,0,(IF(0=((COUNTIF('技術職員有資格者名簿（見本）'!C18:T18,141)+COUNTIF('技術職員有資格者名簿（見本）'!C18:T18,142)++COUNTIF('技術職員有資格者名簿（見本）'!C18:T18,"64-13")+COUNTIF('技術職員有資格者名簿（見本）'!C18:T18,"001-13")+COUNTIF('技術職員有資格者名簿（見本）'!C18:T18,"002-13"))),0,1)))</f>
        <v>0</v>
      </c>
      <c r="BI18" s="47">
        <f>IF(COUNTIF('技術職員有資格者名簿（見本）'!C18:T18,113)&gt;=1,1,0)</f>
        <v>0</v>
      </c>
      <c r="BJ18" s="47">
        <f>IF(BI18=1,0,(IF(0=((COUNTIF('技術職員有資格者名簿（見本）'!C18:T18,214))),0,1)))</f>
        <v>0</v>
      </c>
      <c r="BK18" s="47">
        <f>IF(BI18+BJ18=1,0,(IF(0=((COUNTIF('技術職員有資格者名簿（見本）'!C18:T18,141)+COUNTIF('技術職員有資格者名簿（見本）'!C18:T18,142)+COUNTIF('技術職員有資格者名簿（見本）'!C18:T18,149)+COUNTIF('技術職員有資格者名簿（見本）'!C18:T18,"64-14")+COUNTIF('技術職員有資格者名簿（見本）'!C18:T18,"001-14")+COUNTIF('技術職員有資格者名簿（見本）'!C18:T18,"002-14"))),0,1)))</f>
        <v>0</v>
      </c>
      <c r="BL18" s="47">
        <f>IF(COUNTIF('技術職員有資格者名簿（見本）'!C18:T18,120)&gt;=1,1,0)</f>
        <v>0</v>
      </c>
      <c r="BM18" s="47">
        <f>IF(BL18=1,0,(IF(0=((COUNTIF('技術職員有資格者名簿（見本）'!C18:T18,223) )),0,1)))</f>
        <v>0</v>
      </c>
      <c r="BN18" s="47">
        <f>IF(BL18+BM18=1,0,(IF(0=((COUNTIF('技術職員有資格者名簿（見本）'!C18:T18,170)+COUNTIF('技術職員有資格者名簿（見本）'!C18:T18,270)+COUNTIF('技術職員有資格者名簿（見本）'!C18:T18,183)+COUNTIF('技術職員有資格者名簿（見本）'!C18:T18,283)+COUNTIF('技術職員有資格者名簿（見本）'!C18:T18,184)+COUNTIF('技術職員有資格者名簿（見本）'!C18:T18,284)+COUNTIF('技術職員有資格者名簿（見本）'!C18:T18,185)+COUNTIF('技術職員有資格者名簿（見本）'!C18:T18,285)+COUNTIF('技術職員有資格者名簿（見本）'!C18:T18,"64-15")+COUNTIF('技術職員有資格者名簿（見本）'!C18:T18,"001-15")+COUNTIF('技術職員有資格者名簿（見本）'!C18:T18,"002-15"))),0,1)))</f>
        <v>0</v>
      </c>
      <c r="BO18" s="47">
        <f>IF(COUNTIF('技術職員有資格者名簿（見本）'!C18:T18,120)&gt;=1,1,0)</f>
        <v>0</v>
      </c>
      <c r="BP18" s="47">
        <f>IF(BO18=1,0,(IF(0=((COUNTIF('技術職員有資格者名簿（見本）'!C18:T18,223) )),0,1)))</f>
        <v>0</v>
      </c>
      <c r="BQ18" s="47">
        <f>IF(BO18+BP18=1,0,(IF(0=((COUNTIF('技術職員有資格者名簿（見本）'!C18:T18,187)+COUNTIF('技術職員有資格者名簿（見本）'!C18:T18,287)++COUNTIF('技術職員有資格者名簿（見本）'!C18:T18,"64-16")+COUNTIF('技術職員有資格者名簿（見本）'!C18:T18,"001-16")+COUNTIF('技術職員有資格者名簿（見本）'!C18:T18,"002-16"))),0,1)))</f>
        <v>0</v>
      </c>
      <c r="BR18" s="47">
        <f>IF(COUNTIF('技術職員有資格者名簿（見本）'!C18:T18,113)+COUNTIF('技術職員有資格者名簿（見本）'!C18:T18,120)&gt;=1,1,0)</f>
        <v>0</v>
      </c>
      <c r="BS18" s="47">
        <f>IF(BR18=1,0,(IF(0=((COUNTIF('技術職員有資格者名簿（見本）'!C18:T18,215)+COUNTIF('技術職員有資格者名簿（見本）'!C18:T18,223))),0,1)))</f>
        <v>0</v>
      </c>
      <c r="BT18" s="47">
        <f>IF(BR18+BS18=1,0,(IF(0=((COUNTIF('技術職員有資格者名簿（見本）'!C18:T18,188)+COUNTIF('技術職員有資格者名簿（見本）'!C18:T18,288)+COUNTIF('技術職員有資格者名簿（見本）'!C18:T18,189)++COUNTIF('技術職員有資格者名簿（見本）'!C18:T18,289)+COUNTIF('技術職員有資格者名簿（見本）'!C18:T18,190)+COUNTIF('技術職員有資格者名簿（見本）'!C18:T18,290)+COUNTIF('技術職員有資格者名簿（見本）'!C18:T18,191)+COUNTIF('技術職員有資格者名簿（見本）'!C18:T18,291)+COUNTIF('技術職員有資格者名簿（見本）'!C18:T18,167)+COUNTIF('技術職員有資格者名簿（見本）'!C18:T18,"64-17")+COUNTIF('技術職員有資格者名簿（見本）'!C18:T18,"001-17")+COUNTIF('技術職員有資格者名簿（見本）'!C18:T18,"002-17"))),0,1)))</f>
        <v>0</v>
      </c>
      <c r="BU18" s="47">
        <f>IF(COUNTIF('技術職員有資格者名簿（見本）'!C18:T18,120)&gt;=1,1,0)</f>
        <v>0</v>
      </c>
      <c r="BV18" s="47">
        <f>IF(BU18=1,0,(IF(0=((COUNTIF('技術職員有資格者名簿（見本）'!C18:T18,223) )),0,1)))</f>
        <v>0</v>
      </c>
      <c r="BW18" s="47">
        <f>IF(BU18+BV18=1,0,(IF(0=((COUNTIF('技術職員有資格者名簿（見本）'!C18:T18,197)+COUNTIF('技術職員有資格者名簿（見本）'!C18:T18,297)++COUNTIF('技術職員有資格者名簿（見本）'!C18:T18,"64-18")+COUNTIF('技術職員有資格者名簿（見本）'!C18:T18,"001-18")+COUNTIF('技術職員有資格者名簿（見本）'!C18:T18,"002-18"))),0,1)))</f>
        <v>0</v>
      </c>
      <c r="BX18" s="47">
        <f>IF(COUNTIF('技術職員有資格者名簿（見本）'!C18:T18,120)+COUNTIF('技術職員有資格者名簿（見本）'!C18:T18,137)&gt;=1,1,0)</f>
        <v>0</v>
      </c>
      <c r="BY18" s="47">
        <f>IF(BX18=1,0,(IF(0=((COUNTIF('技術職員有資格者名簿（見本）'!C18:T18,223)+COUNTIF('技術職員有資格者名簿（見本）'!C18:T18,238) )),0,1)))</f>
        <v>0</v>
      </c>
      <c r="BZ18" s="47">
        <f>IF(BX18+BY18=1,0,(IF(0=((COUNTIF('技術職員有資格者名簿（見本）'!C18:T18,192)+COUNTIF('技術職員有資格者名簿（見本）'!C18:T18,292)+COUNTIF('技術職員有資格者名簿（見本）'!C18:T18,193)++COUNTIF('技術職員有資格者名簿（見本）'!C18:T18,293)+COUNTIF('技術職員有資格者名簿（見本）'!C18:T18,"64-19")+COUNTIF('技術職員有資格者名簿（見本）'!C18:T18,"001-19")+COUNTIF('技術職員有資格者名簿（見本）'!C18:T18,"002-19"))),0,1)))</f>
        <v>0</v>
      </c>
      <c r="CA18" s="47">
        <v>0</v>
      </c>
      <c r="CB18" s="47">
        <v>0</v>
      </c>
      <c r="CC18" s="47">
        <f>IF(CA18+CB18=1,0,(IF(0=((COUNTIF('技術職員有資格者名簿（見本）'!C18:T18,145)+COUNTIF('技術職員有資格者名簿（見本）'!C18:T18,146)+COUNTIF('技術職員有資格者名簿（見本）'!C18:T18,"001-20")+COUNTIF('技術職員有資格者名簿（見本）'!C18:T18,"002-20"))),0,1)))</f>
        <v>0</v>
      </c>
      <c r="CD18" s="47">
        <f>IF(COUNTIF('技術職員有資格者名簿（見本）'!C18:T18,120)&gt;=1,1,0)</f>
        <v>0</v>
      </c>
      <c r="CE18" s="47">
        <f>IF(CD18=1,0,(IF(0=((COUNTIF('技術職員有資格者名簿（見本）'!C18:T18,223) )),0,1)))</f>
        <v>0</v>
      </c>
      <c r="CF18" s="47">
        <f>IF(CD18+CE18=1,0,(IF(0=((COUNTIF('技術職員有資格者名簿（見本）'!C18:T18,194)+COUNTIF('技術職員有資格者名簿（見本）'!C18:T18,294)+COUNTIF('技術職員有資格者名簿（見本）'!C18:T18,"64-21")+COUNTIF('技術職員有資格者名簿（見本）'!C18:T18,"001-21")+COUNTIF('技術職員有資格者名簿（見本）'!C18:T18,"002-21"))),0,1)))</f>
        <v>0</v>
      </c>
      <c r="CG18" s="47">
        <f>IF(COUNTIF('技術職員有資格者名簿（見本）'!C18:T18,131)&gt;=1,1,0)</f>
        <v>0</v>
      </c>
      <c r="CH18" s="47">
        <f>IF(CG18=1,0,(IF(0=((COUNTIF('技術職員有資格者名簿（見本）'!C18:T18,232) )),0,1)))</f>
        <v>0</v>
      </c>
      <c r="CI18" s="47">
        <f>IF(CG18+CH18=1,0,(IF(0=((COUNTIF('技術職員有資格者名簿（見本）'!C18:T18,144)+COUNTIF('技術職員有資格者名簿（見本）'!C18:T18,259)+COUNTIF('技術職員有資格者名簿（見本）'!C18:T18,"64-22")+COUNTIF('技術職員有資格者名簿（見本）'!C18:T18,"001-22")+COUNTIF('技術職員有資格者名簿（見本）'!C18:T18,"002-22"))),0,1)))</f>
        <v>0</v>
      </c>
      <c r="CJ18" s="47">
        <f>IF(COUNTIF('技術職員有資格者名簿（見本）'!C18:T18,133)&gt;=1,1,0)</f>
        <v>0</v>
      </c>
      <c r="CK18" s="47">
        <f>IF(CJ18=1,0,(IF(0=((COUNTIF('技術職員有資格者名簿（見本）'!C18:T18,234))),0,1)))</f>
        <v>0</v>
      </c>
      <c r="CL18" s="47">
        <f>IF(CJ18+CK18=1,0,(IF(0=((COUNTIF('技術職員有資格者名簿（見本）'!C18:T18,141)+COUNTIF('技術職員有資格者名簿（見本）'!C18:T18,142)+COUNTIF('技術職員有資格者名簿（見本）'!C18:T18,150)+COUNTIF('技術職員有資格者名簿（見本）'!C18:T18,151)+COUNTIF('技術職員有資格者名簿（見本）'!C18:T18,196)+COUNTIF('技術職員有資格者名簿（見本）'!C18:T18,296)+COUNTIF('技術職員有資格者名簿（見本）'!C18:T18,"64-23")+COUNTIF('技術職員有資格者名簿（見本）'!C18:T18,"001-23")+COUNTIF('技術職員有資格者名簿（見本）'!C18:T18,"002-23"))),0,1)))</f>
        <v>0</v>
      </c>
      <c r="CM18" s="47">
        <v>0</v>
      </c>
      <c r="CN18" s="47">
        <v>0</v>
      </c>
      <c r="CO18" s="47">
        <f>IF(CM18+CN18=1,0,(IF(0=((COUNTIF('技術職員有資格者名簿（見本）'!C18:T18,148)+COUNTIF('技術職員有資格者名簿（見本）'!C18:T18,198)+COUNTIF('技術職員有資格者名簿（見本）'!C18:T18,298)+COUNTIF('技術職員有資格者名簿（見本）'!C18:T18,61)+COUNTIF('技術職員有資格者名簿（見本）'!C18:T18,"001-24")+COUNTIF('技術職員有資格者名簿（見本）'!C18:T18,"002-24"))),0,1)))</f>
        <v>0</v>
      </c>
      <c r="CP18" s="47">
        <f>IF(COUNTIF('技術職員有資格者名簿（見本）'!C18:T18,120)&gt;=1,1,0)</f>
        <v>0</v>
      </c>
      <c r="CQ18" s="47">
        <f>IF(CP18=1,0,(IF(0=((COUNTIF('技術職員有資格者名簿（見本）'!C18:T18,223) )),0,1)))</f>
        <v>0</v>
      </c>
      <c r="CR18" s="47">
        <f>IF(CP18+CQ18=1,0,(IF(0=((COUNTIF('技術職員有資格者名簿（見本）'!C18:T18,195)+COUNTIF('技術職員有資格者名簿（見本）'!C18:T18,295)+COUNTIF('技術職員有資格者名簿（見本）'!C18:T18,"64-25")+COUNTIF('技術職員有資格者名簿（見本）'!C18:T18,"001-25")+COUNTIF('技術職員有資格者名簿（見本）'!C18:T18,"002-25"))),0,1)))</f>
        <v>0</v>
      </c>
      <c r="CS18" s="47">
        <f>IF(COUNTIF('技術職員有資格者名簿（見本）'!C18:T18,113)&gt;=1,1,0)</f>
        <v>0</v>
      </c>
      <c r="CT18" s="47">
        <f>IF(CS18=1,0,(IF(0=((COUNTIF('技術職員有資格者名簿（見本）'!C18:T18,214) )),0,1)))</f>
        <v>0</v>
      </c>
      <c r="CU18" s="47">
        <f>IF(CS18+CT18=1,0,(IF(0=((COUNTIF('技術職員有資格者名簿（見本）'!C18:T18,147)+COUNTIF('技術職員有資格者名簿（見本）'!C18:T18,148)+COUNTIF('技術職員有資格者名簿（見本）'!C18:T18,153)+COUNTIF('技術職員有資格者名簿（見本）'!C18:T18,154)+COUNTIF('技術職員有資格者名簿（見本）'!C18:T18,"001-26")+COUNTIF('技術職員有資格者名簿（見本）'!C18:T18,"002-26"))),0,1)))</f>
        <v>0</v>
      </c>
      <c r="CV18" s="47">
        <v>0</v>
      </c>
      <c r="CW18" s="47">
        <v>0</v>
      </c>
      <c r="CX18" s="47">
        <f>IF(COUNTIF('技術職員有資格者名簿（見本）'!C18:T18,168)+COUNTIF('技術職員有資格者名簿（見本）'!C18:T18,169)+COUNTIF('技術職員有資格者名簿（見本）'!C18:T18,"64-27")+COUNTIF('技術職員有資格者名簿（見本）'!C18:T18,"001-27")+COUNTIF('技術職員有資格者名簿（見本）'!C18:T18,"002-27")&gt;=1,1,0)</f>
        <v>0</v>
      </c>
      <c r="CY18" s="47">
        <v>0</v>
      </c>
      <c r="CZ18" s="47">
        <v>0</v>
      </c>
      <c r="DA18" s="47">
        <f>IF(COUNTIF('技術職員有資格者名簿（見本）'!C18:T18,154)+COUNTIF('技術職員有資格者名簿（見本）'!C18:T18,"001-28")+COUNTIF('技術職員有資格者名簿（見本）'!C18:T18,"002-28")&gt;=1,1,0)</f>
        <v>0</v>
      </c>
      <c r="DB18" s="47">
        <f>IF(COUNTIF('技術職員有資格者名簿（見本）'!C18:T18,113)+COUNTIF('技術職員有資格者名簿（見本）'!C18:T18,120)&gt;=1,1,0)</f>
        <v>0</v>
      </c>
      <c r="DC18" s="47">
        <f>IF(DB18=1,0,(IF(0=((COUNTIF('技術職員有資格者名簿（見本）'!C18:T18,214)+COUNTIF('技術職員有資格者名簿（見本）'!C18:T18,221)+COUNTIF('技術職員有資格者名簿（見本）'!C18:T18,222))),0,1)))</f>
        <v>0</v>
      </c>
      <c r="DD18" s="47">
        <f>IF(DB18+DC18=1,0,(IF(0=((COUNTIF('技術職員有資格者名簿（見本）'!C18:T18,141)+COUNTIF('技術職員有資格者名簿（見本）'!C18:T18,142)+COUNTIF('技術職員有資格者名簿（見本）'!C18:T18,157)++COUNTIF('技術職員有資格者名簿（見本）'!C18:T18,257)+COUNTIF('技術職員有資格者名簿（見本）'!C18:T18,60)+COUNTIF('技術職員有資格者名簿（見本）'!C18:T18,"001-29")+COUNTIF('技術職員有資格者名簿（見本）'!C18:T18,"002-29"))),0,1)))</f>
        <v>0</v>
      </c>
    </row>
    <row r="19" spans="1:108" ht="48" customHeight="1">
      <c r="A19" s="125">
        <v>9</v>
      </c>
      <c r="B19" s="163"/>
      <c r="C19" s="164"/>
      <c r="D19" s="159" t="str">
        <f>IFERROR(VLOOKUP($C19,建設工事資格区分コード表!$A:$F,4,FALSE)&amp;"","")</f>
        <v/>
      </c>
      <c r="E19" s="160" t="str">
        <f>IFERROR(VLOOKUP($C19,建設工事資格区分コード表!$A:$F,6,FALSE),"")</f>
        <v/>
      </c>
      <c r="F19" s="165"/>
      <c r="G19" s="159" t="str">
        <f>IFERROR(VLOOKUP($F19,建設工事資格区分コード表!$A:$F,4,FALSE)&amp;"","")</f>
        <v/>
      </c>
      <c r="H19" s="160" t="str">
        <f>IFERROR(VLOOKUP($F19,建設工事資格区分コード表!$A:$F,6,FALSE),"")</f>
        <v/>
      </c>
      <c r="I19" s="166"/>
      <c r="J19" s="159" t="str">
        <f>IFERROR(VLOOKUP($I19,建設工事資格区分コード表!$A:$F,4,FALSE)&amp;"","")</f>
        <v/>
      </c>
      <c r="K19" s="160" t="str">
        <f>IFERROR(VLOOKUP($I19,建設工事資格区分コード表!$A:$F,6,FALSE),"")</f>
        <v/>
      </c>
      <c r="L19" s="165"/>
      <c r="M19" s="159" t="str">
        <f>IFERROR(VLOOKUP($L19,建設工事資格区分コード表!$A:$F,4,FALSE)&amp;"","")</f>
        <v/>
      </c>
      <c r="N19" s="160" t="str">
        <f>IFERROR(VLOOKUP($L19,建設工事資格区分コード表!$A:$F,6,FALSE),"")</f>
        <v/>
      </c>
      <c r="O19" s="165"/>
      <c r="P19" s="159" t="str">
        <f>IFERROR(VLOOKUP($O19,建設工事資格区分コード表!$A:$F,4,FALSE)&amp;"","")</f>
        <v/>
      </c>
      <c r="Q19" s="160" t="str">
        <f>IFERROR(VLOOKUP($O19,建設工事資格区分コード表!$A:$F,6,FALSE),"")</f>
        <v/>
      </c>
      <c r="R19" s="165"/>
      <c r="S19" s="159" t="str">
        <f>IFERROR(VLOOKUP($R19,建設工事資格区分コード表!$A:$F,4,FALSE)&amp;"","")</f>
        <v/>
      </c>
      <c r="T19" s="161" t="str">
        <f>IFERROR(VLOOKUP($R19,建設工事資格区分コード表!$A:$F,6,FALSE),"")</f>
        <v/>
      </c>
      <c r="V19" s="47">
        <f>IF(COUNTIF('技術職員有資格者名簿（見本）'!C19:T19,111)+COUNTIF('技術職員有資格者名簿（見本）'!C19:T19,113)&gt;=1,1,0)</f>
        <v>0</v>
      </c>
      <c r="W19" s="47">
        <f>IF(V19=1,0,(IF(0=((COUNTIF('技術職員有資格者名簿（見本）'!$C19:$T19,212)+COUNTIF('技術職員有資格者名簿（見本）'!$C19:$T19,214))),0,1)))</f>
        <v>0</v>
      </c>
      <c r="X19" s="73">
        <f>IF(V19+W19=1,0,(IF(0=((COUNTIF('技術職員有資格者名簿（見本）'!C19:T19,141)+COUNTIF('技術職員有資格者名簿（見本）'!C19:T19,142)+COUNTIF('技術職員有資格者名簿（見本）'!C19:T19,143)++COUNTIF('技術職員有資格者名簿（見本）'!C19:T19,149)+COUNTIF('技術職員有資格者名簿（見本）'!C19:T19,151)+COUNTIF('技術職員有資格者名簿（見本）'!C19:T19,"001-1")+COUNTIF('技術職員有資格者名簿（見本）'!C19:T19,"002-1"))),0,1)))</f>
        <v>0</v>
      </c>
      <c r="Y19" s="47">
        <f>IF(COUNTIF('技術職員有資格者名簿（見本）'!C19:T19,120)+COUNTIF('技術職員有資格者名簿（見本）'!C19:T19,137)&gt;=1,1,0)</f>
        <v>0</v>
      </c>
      <c r="Z19" s="47">
        <f>IF(Y19=1,0,(IF(0=((COUNTIF('技術職員有資格者名簿（見本）'!$C19:T19,221)+COUNTIF('技術職員有資格者名簿（見本）'!$C19:T19,238))),0,1)))</f>
        <v>0</v>
      </c>
      <c r="AA19" s="73">
        <f>IF(Y19+Z19=1,0,(IF(0=((COUNTIF('技術職員有資格者名簿（見本）'!F19:W19,"001-2")+COUNTIF('技術職員有資格者名簿（見本）'!F19:W19,"002-2"))),0,1)))</f>
        <v>0</v>
      </c>
      <c r="AB19" s="47">
        <f>IF(COUNTIF('技術職員有資格者名簿（見本）'!C19:T19,120)+COUNTIF('技術職員有資格者名簿（見本）'!C19:T19,137)&gt;=1,1,0)</f>
        <v>0</v>
      </c>
      <c r="AC19" s="47">
        <f>IF(AB19=1,0,(IF(0=((COUNTIF('技術職員有資格者名簿（見本）'!C19:T19,222)+COUNTIF('技術職員有資格者名簿（見本）'!C19:T19,223)+COUNTIF('技術職員有資格者名簿（見本）'!C19:T19,238)+COUNTIF('技術職員有資格者名簿（見本）'!C19:T19,239) )),0,1)))</f>
        <v>0</v>
      </c>
      <c r="AD19" s="73">
        <f>IF(AB19+AC19=1,0,(IF(0=(COUNTIF('技術職員有資格者名簿（見本）'!C19:T19,171)+COUNTIF('技術職員有資格者名簿（見本）'!C19:T19,271)+COUNTIF('技術職員有資格者名簿（見本）'!C19:T19,164)++COUNTIF('技術職員有資格者名簿（見本）'!C19:T19,264)+COUNTIF('技術職員有資格者名簿（見本）'!C19:T19,"64-3" )+COUNTIF('技術職員有資格者名簿（見本）'!C19:T19,"001-3")+COUNTIF('技術職員有資格者名簿（見本）'!C19:T19,"002-3")),0,1)))</f>
        <v>0</v>
      </c>
      <c r="AE19" s="47">
        <f>IF(COUNTIF('技術職員有資格者名簿（見本）'!C19:T19,120)&gt;=1,1,0)</f>
        <v>0</v>
      </c>
      <c r="AF19" s="47">
        <f>IF(AE19=1,0,(IF(0=((COUNTIF('技術職員有資格者名簿（見本）'!C19:T19,223) )),0,1)))</f>
        <v>0</v>
      </c>
      <c r="AG19" s="73">
        <f>IF(AE19+AF19=1,0,(IF(0=((COUNTIF('技術職員有資格者名簿（見本）'!C19:T19,172)+COUNTIF('技術職員有資格者名簿（見本）'!C19:T19,272)+COUNTIF('技術職員有資格者名簿（見本）'!C19:T19,"64-4")+COUNTIF('技術職員有資格者名簿（見本）'!C19:T19,"001-4")+COUNTIF('技術職員有資格者名簿（見本）'!C19:T19,"002-4"))),0,1)))</f>
        <v>0</v>
      </c>
      <c r="AH19" s="47">
        <f>IF(COUNTIF('技術職員有資格者名簿（見本）'!C19:T19,111)+COUNTIF('技術職員有資格者名簿（見本）'!C19:T19,113)+COUNTIF('技術職員有資格者名簿（見本）'!C19:T19,120)&gt;=1,1,0)</f>
        <v>0</v>
      </c>
      <c r="AI19" s="47">
        <f>IF(AH19=1,0,(IF(0=((COUNTIF('技術職員有資格者名簿（見本）'!C19:T19,212)+COUNTIF('技術職員有資格者名簿（見本）'!C19:T19,214)+COUNTIF('技術職員有資格者名簿（見本）'!C19:T19,216)+COUNTIF('技術職員有資格者名簿（見本）'!C19:T19,222))),0,1)))</f>
        <v>0</v>
      </c>
      <c r="AJ19" s="47">
        <f>IF(AH19+AI19=1,0,(IF(0=((COUNTIF('技術職員有資格者名簿（見本）'!C19:T19,141)+COUNTIF('技術職員有資格者名簿（見本）'!C19:T19,142)+COUNTIF('技術職員有資格者名簿（見本）'!C19:T19,143)+COUNTIF('技術職員有資格者名簿（見本）'!C19:T19,149)+COUNTIF('技術職員有資格者名簿（見本）'!C19:T19,151)+COUNTIF('技術職員有資格者名簿（見本）'!C19:T19,164)+COUNTIF('技術職員有資格者名簿（見本）'!C19:T19,264)+COUNTIF('技術職員有資格者名簿（見本）'!C19:T19,157)+COUNTIF('技術職員有資格者名簿（見本）'!C19:T19,257)+COUNTIF('技術職員有資格者名簿（見本）'!C19:T19,173)+COUNTIF('技術職員有資格者名簿（見本）'!C19:T19,273)+COUNTIF('技術職員有資格者名簿（見本）'!C19:T19,166)+COUNTIF('技術職員有資格者名簿（見本）'!C19:T19,266)+COUNTIF('技術職員有資格者名簿（見本）'!C19:T19,61)+COUNTIF('技術職員有資格者名簿（見本）'!C19:T19,40)+COUNTIF('技術職員有資格者名簿（見本）'!C19:T19,"64-5")+COUNTIF('技術職員有資格者名簿（見本）'!C19:T19,"001-5")+COUNTIF('技術職員有資格者名簿（見本）'!C19:T19,"002-5") )),0,1)))</f>
        <v>0</v>
      </c>
      <c r="AK19" s="47">
        <f>IF(COUNTIF('技術職員有資格者名簿（見本）'!C19:T19,113)+COUNTIF('技術職員有資格者名簿（見本）'!C19:T19,120)&gt;=1,1,0)</f>
        <v>0</v>
      </c>
      <c r="AL19" s="47">
        <f>IF(AK19=1,0,(IF(0=((COUNTIF('技術職員有資格者名簿（見本）'!C19:T19,214)+COUNTIF('技術職員有資格者名簿（見本）'!C19:T19,223))),0,1)))</f>
        <v>0</v>
      </c>
      <c r="AM19" s="47">
        <f>IF(AK19+AL19=1,0,(IF(0=((COUNTIF('技術職員有資格者名簿（見本）'!C19:T19,179)+COUNTIF('技術職員有資格者名簿（見本）'!C19:T19,279)+COUNTIF('技術職員有資格者名簿（見本）'!C19:T19,180)++COUNTIF('技術職員有資格者名簿（見本）'!C19:T19,280)+COUNTIF('技術職員有資格者名簿（見本）'!C19:T19,"64-6")+COUNTIF('技術職員有資格者名簿（見本）'!C19:T19,"001-6")+COUNTIF('技術職員有資格者名簿（見本）'!C19:T19,"002-6"))),0,1)))</f>
        <v>0</v>
      </c>
      <c r="AN19" s="47">
        <f>IF(COUNTIF('技術職員有資格者名簿（見本）'!C19:T19,120)+COUNTIF('技術職員有資格者名簿（見本）'!C19:T19,137)&gt;=1,1,0)</f>
        <v>0</v>
      </c>
      <c r="AO19" s="47">
        <f>IF(AN19=1,0,(IF(0=((COUNTIF('技術職員有資格者名簿（見本）'!C19:T19,223)+COUNTIF('技術職員有資格者名簿（見本）'!C19:T19,238) )),0,1)))</f>
        <v>0</v>
      </c>
      <c r="AP19" s="47">
        <f>IF(AN19+AO19=1,0,(IF(0=((COUNTIF('技術職員有資格者名簿（見本）'!C19:T19,170)+COUNTIF('技術職員有資格者名簿（見本）'!C19:T19,270)+COUNTIF('技術職員有資格者名簿（見本）'!C19:T19,184)++COUNTIF('技術職員有資格者名簿（見本）'!C19:T19,284)+COUNTIF('技術職員有資格者名簿（見本）'!C19:T19,186)+COUNTIF('技術職員有資格者名簿（見本）'!C19:T19,286)+COUNTIF('技術職員有資格者名簿（見本）'!C19:T19,"64-7")+COUNTIF('技術職員有資格者名簿（見本）'!C19:T19,"001-7")+COUNTIF('技術職員有資格者名簿（見本）'!C19:T19,"002-7"))),0,1)))</f>
        <v>0</v>
      </c>
      <c r="AQ19" s="47">
        <f>IF(COUNTIF('技術職員有資格者名簿（見本）'!C19:T19,127)&gt;=1,1,0)</f>
        <v>0</v>
      </c>
      <c r="AR19" s="47">
        <f>IF(AQ19=1,0,(IF(0=((COUNTIF('技術職員有資格者名簿（見本）'!C19:T19,228)+COUNTIF('技術職員有資格者名簿（見本）'!C19:T19,155) )),0,1)))</f>
        <v>0</v>
      </c>
      <c r="AS19" s="47">
        <f>IF(AQ19+AR19=1,0,(IF(0=((COUNTIF('技術職員有資格者名簿（見本）'!C19:T19,141)+COUNTIF('技術職員有資格者名簿（見本）'!C19:T19,142)+COUNTIF('技術職員有資格者名簿（見本）'!C19:T19,144)++COUNTIF('技術職員有資格者名簿（見本）'!C19:T19,256)+COUNTIF('技術職員有資格者名簿（見本）'!C19:T19,258)+COUNTIF('技術職員有資格者名簿（見本）'!C19:T19,62)+COUNTIF('技術職員有資格者名簿（見本）'!C19:T19,63)+COUNTIF('技術職員有資格者名簿（見本）'!C19:T19,"64-8")+COUNTIF('技術職員有資格者名簿（見本）'!C19:T19,"001-8")+COUNTIF('技術職員有資格者名簿（見本）'!C19:T19,"002-8"))),0,1)))</f>
        <v>0</v>
      </c>
      <c r="AT19" s="47">
        <f>IF(COUNTIF('技術職員有資格者名簿（見本）'!C19:T19,129)&gt;=1,1,0)</f>
        <v>0</v>
      </c>
      <c r="AU19" s="47">
        <f>IF(AT19=1,0,(IF(0=((COUNTIF('技術職員有資格者名簿（見本）'!C19:T19,230) )),0,1)))</f>
        <v>0</v>
      </c>
      <c r="AV19" s="47">
        <f>IF(AT19+AU19=1,0,(IF(0=((COUNTIF('技術職員有資格者名簿（見本）'!C19:T19,146)+COUNTIF('技術職員有資格者名簿（見本）'!C19:T19,147)+COUNTIF('技術職員有資格者名簿（見本）'!C19:T19,148)+COUNTIF('技術職員有資格者名簿（見本）'!C19:T19,152)+COUNTIF('技術職員有資格者名簿（見本）'!C19:T19,153)+COUNTIF('技術職員有資格者名簿（見本）'!C19:T19,154)+COUNTIF('技術職員有資格者名簿（見本）'!C19:T19,265)+COUNTIF('技術職員有資格者名簿（見本）'!C19:T19,174)+COUNTIF('技術職員有資格者名簿（見本）'!C19:T19,274)+COUNTIF('技術職員有資格者名簿（見本）'!C19:T19,175)+COUNTIF('技術職員有資格者名簿（見本）'!C19:T19,275)+COUNTIF('技術職員有資格者名簿（見本）'!C19:T19,176)+COUNTIF('技術職員有資格者名簿（見本）'!C19:T19,276)+COUNTIF('技術職員有資格者名簿（見本）'!C19:T19,170)+COUNTIF('技術職員有資格者名簿（見本）'!C19:T19,270)+COUNTIF('技術職員有資格者名簿（見本）'!C19:T19,62)+COUNTIF('技術職員有資格者名簿（見本）'!C19:T19,63)+COUNTIF('技術職員有資格者名簿（見本）'!C19:T19,"64-9")+COUNTIF('技術職員有資格者名簿（見本）'!C19:T19,"001-9")+COUNTIF('技術職員有資格者名簿（見本）'!C19:T19,"002-9"))),0,1)))</f>
        <v>0</v>
      </c>
      <c r="AW19" s="47">
        <f>IF(COUNTIF('技術職員有資格者名簿（見本）'!C19:T19,120)+COUNTIF('技術職員有資格者名簿（見本）'!C19:T19,137)&gt;=1,1,0)</f>
        <v>0</v>
      </c>
      <c r="AX19" s="47">
        <f>IF(AW19=1,0,(IF(0=((COUNTIF('技術職員有資格者名簿（見本）'!C19:T19,222)+COUNTIF('技術職員有資格者名簿（見本）'!C19:T19,223)+COUNTIF('技術職員有資格者名簿（見本）'!C19:T19,238))),0,1)))</f>
        <v>0</v>
      </c>
      <c r="AY19" s="47">
        <f>IF(AW19+AX19=1,0,(IF(0=((COUNTIF('技術職員有資格者名簿（見本）'!C19:T19,177)+COUNTIF('技術職員有資格者名簿（見本）'!C19:T19,277)+COUNTIF('技術職員有資格者名簿（見本）'!C19:T19,178)++COUNTIF('技術職員有資格者名簿（見本）'!C19:T19,278)+COUNTIF('技術職員有資格者名簿（見本）'!C19:T19,179)+COUNTIF('技術職員有資格者名簿（見本）'!C19:T19,279)+COUNTIF('技術職員有資格者名簿（見本）'!C19:T19,"64-10")+COUNTIF('技術職員有資格者名簿（見本）'!C19:T19,"001-10")+COUNTIF('技術職員有資格者名簿（見本）'!C19:T19,"002-10"))),0,1)))</f>
        <v>0</v>
      </c>
      <c r="AZ19" s="47">
        <f>IF(COUNTIF('技術職員有資格者名簿（見本）'!C19:T19,113)+COUNTIF('技術職員有資格者名簿（見本）'!C19:T19,120)+COUNTIF('技術職員有資格者名簿（見本）'!C19:T19,137)&gt;=1,1,0)</f>
        <v>0</v>
      </c>
      <c r="BA19" s="47">
        <f>IF(AZ19=1,0,(IF(0=((COUNTIF('技術職員有資格者名簿（見本）'!C19:T19,214)+COUNTIF('技術職員有資格者名簿（見本）'!C19:T19,222))),0,1)))</f>
        <v>0</v>
      </c>
      <c r="BB19" s="47">
        <f>IF(AZ19+BA19=1,0,(IF(0=((COUNTIF('技術職員有資格者名簿（見本）'!C19:T19,142)+COUNTIF('技術職員有資格者名簿（見本）'!C19:T19,181)+COUNTIF('技術職員有資格者名簿（見本）'!C19:T19,281)++COUNTIF('技術職員有資格者名簿（見本）'!C19:T19,"64-11")+COUNTIF('技術職員有資格者名簿（見本）'!C19:T19,"001-11")+COUNTIF('技術職員有資格者名簿（見本）'!C19:T19,"002-11"))),0,1)))</f>
        <v>0</v>
      </c>
      <c r="BC19" s="47">
        <f>IF(COUNTIF('技術職員有資格者名簿（見本）'!C19:T19,120)&gt;=1,1,0)</f>
        <v>0</v>
      </c>
      <c r="BD19" s="47">
        <f>IF(BC19=1,0,(IF(0=((COUNTIF('技術職員有資格者名簿（見本）'!C19:T19,222))),0,1)))</f>
        <v>0</v>
      </c>
      <c r="BE19" s="47">
        <f>IF(BC19+BD19=1,0,(IF(0=((COUNTIF('技術職員有資格者名簿（見本）'!C19:T19,182)+COUNTIF('技術職員有資格者名簿（見本）'!C19:T19,282)++COUNTIF('技術職員有資格者名簿（見本）'!C19:T19,"64-12")+COUNTIF('技術職員有資格者名簿（見本）'!C19:T19,"001-12")+COUNTIF('技術職員有資格者名簿（見本）'!C19:T19,"002-12"))),0,1)))</f>
        <v>0</v>
      </c>
      <c r="BF19" s="47">
        <f>IF(COUNTIF('技術職員有資格者名簿（見本）'!C19:T19,111)+COUNTIF('技術職員有資格者名簿（見本）'!C19:T19,113)&gt;=1,1,0)</f>
        <v>0</v>
      </c>
      <c r="BG19" s="47">
        <f>IF(BF19=1,0,(IF(0=((COUNTIF('技術職員有資格者名簿（見本）'!C19:T19,212)+COUNTIF('技術職員有資格者名簿（見本）'!C19:T19,214))),0,1)))</f>
        <v>0</v>
      </c>
      <c r="BH19" s="47">
        <f>IF(BF19+BG19=1,0,(IF(0=((COUNTIF('技術職員有資格者名簿（見本）'!C19:T19,141)+COUNTIF('技術職員有資格者名簿（見本）'!C19:T19,142)++COUNTIF('技術職員有資格者名簿（見本）'!C19:T19,"64-13")+COUNTIF('技術職員有資格者名簿（見本）'!C19:T19,"001-13")+COUNTIF('技術職員有資格者名簿（見本）'!C19:T19,"002-13"))),0,1)))</f>
        <v>0</v>
      </c>
      <c r="BI19" s="47">
        <f>IF(COUNTIF('技術職員有資格者名簿（見本）'!C19:T19,113)&gt;=1,1,0)</f>
        <v>0</v>
      </c>
      <c r="BJ19" s="47">
        <f>IF(BI19=1,0,(IF(0=((COUNTIF('技術職員有資格者名簿（見本）'!C19:T19,214))),0,1)))</f>
        <v>0</v>
      </c>
      <c r="BK19" s="47">
        <f>IF(BI19+BJ19=1,0,(IF(0=((COUNTIF('技術職員有資格者名簿（見本）'!C19:T19,141)+COUNTIF('技術職員有資格者名簿（見本）'!C19:T19,142)+COUNTIF('技術職員有資格者名簿（見本）'!C19:T19,149)+COUNTIF('技術職員有資格者名簿（見本）'!C19:T19,"64-14")+COUNTIF('技術職員有資格者名簿（見本）'!C19:T19,"001-14")+COUNTIF('技術職員有資格者名簿（見本）'!C19:T19,"002-14"))),0,1)))</f>
        <v>0</v>
      </c>
      <c r="BL19" s="47">
        <f>IF(COUNTIF('技術職員有資格者名簿（見本）'!C19:T19,120)&gt;=1,1,0)</f>
        <v>0</v>
      </c>
      <c r="BM19" s="47">
        <f>IF(BL19=1,0,(IF(0=((COUNTIF('技術職員有資格者名簿（見本）'!C19:T19,223) )),0,1)))</f>
        <v>0</v>
      </c>
      <c r="BN19" s="47">
        <f>IF(BL19+BM19=1,0,(IF(0=((COUNTIF('技術職員有資格者名簿（見本）'!C19:T19,170)+COUNTIF('技術職員有資格者名簿（見本）'!C19:T19,270)+COUNTIF('技術職員有資格者名簿（見本）'!C19:T19,183)+COUNTIF('技術職員有資格者名簿（見本）'!C19:T19,283)+COUNTIF('技術職員有資格者名簿（見本）'!C19:T19,184)+COUNTIF('技術職員有資格者名簿（見本）'!C19:T19,284)+COUNTIF('技術職員有資格者名簿（見本）'!C19:T19,185)+COUNTIF('技術職員有資格者名簿（見本）'!C19:T19,285)+COUNTIF('技術職員有資格者名簿（見本）'!C19:T19,"64-15")+COUNTIF('技術職員有資格者名簿（見本）'!C19:T19,"001-15")+COUNTIF('技術職員有資格者名簿（見本）'!C19:T19,"002-15"))),0,1)))</f>
        <v>0</v>
      </c>
      <c r="BO19" s="47">
        <f>IF(COUNTIF('技術職員有資格者名簿（見本）'!C19:T19,120)&gt;=1,1,0)</f>
        <v>0</v>
      </c>
      <c r="BP19" s="47">
        <f>IF(BO19=1,0,(IF(0=((COUNTIF('技術職員有資格者名簿（見本）'!C19:T19,223) )),0,1)))</f>
        <v>0</v>
      </c>
      <c r="BQ19" s="47">
        <f>IF(BO19+BP19=1,0,(IF(0=((COUNTIF('技術職員有資格者名簿（見本）'!C19:T19,187)+COUNTIF('技術職員有資格者名簿（見本）'!C19:T19,287)++COUNTIF('技術職員有資格者名簿（見本）'!C19:T19,"64-16")+COUNTIF('技術職員有資格者名簿（見本）'!C19:T19,"001-16")+COUNTIF('技術職員有資格者名簿（見本）'!C19:T19,"002-16"))),0,1)))</f>
        <v>0</v>
      </c>
      <c r="BR19" s="47">
        <f>IF(COUNTIF('技術職員有資格者名簿（見本）'!C19:T19,113)+COUNTIF('技術職員有資格者名簿（見本）'!C19:T19,120)&gt;=1,1,0)</f>
        <v>0</v>
      </c>
      <c r="BS19" s="47">
        <f>IF(BR19=1,0,(IF(0=((COUNTIF('技術職員有資格者名簿（見本）'!C19:T19,215)+COUNTIF('技術職員有資格者名簿（見本）'!C19:T19,223))),0,1)))</f>
        <v>0</v>
      </c>
      <c r="BT19" s="47">
        <f>IF(BR19+BS19=1,0,(IF(0=((COUNTIF('技術職員有資格者名簿（見本）'!C19:T19,188)+COUNTIF('技術職員有資格者名簿（見本）'!C19:T19,288)+COUNTIF('技術職員有資格者名簿（見本）'!C19:T19,189)++COUNTIF('技術職員有資格者名簿（見本）'!C19:T19,289)+COUNTIF('技術職員有資格者名簿（見本）'!C19:T19,190)+COUNTIF('技術職員有資格者名簿（見本）'!C19:T19,290)+COUNTIF('技術職員有資格者名簿（見本）'!C19:T19,191)+COUNTIF('技術職員有資格者名簿（見本）'!C19:T19,291)+COUNTIF('技術職員有資格者名簿（見本）'!C19:T19,167)+COUNTIF('技術職員有資格者名簿（見本）'!C19:T19,"64-17")+COUNTIF('技術職員有資格者名簿（見本）'!C19:T19,"001-17")+COUNTIF('技術職員有資格者名簿（見本）'!C19:T19,"002-17"))),0,1)))</f>
        <v>0</v>
      </c>
      <c r="BU19" s="47">
        <f>IF(COUNTIF('技術職員有資格者名簿（見本）'!C19:T19,120)&gt;=1,1,0)</f>
        <v>0</v>
      </c>
      <c r="BV19" s="47">
        <f>IF(BU19=1,0,(IF(0=((COUNTIF('技術職員有資格者名簿（見本）'!C19:T19,223) )),0,1)))</f>
        <v>0</v>
      </c>
      <c r="BW19" s="47">
        <f>IF(BU19+BV19=1,0,(IF(0=((COUNTIF('技術職員有資格者名簿（見本）'!C19:T19,197)+COUNTIF('技術職員有資格者名簿（見本）'!C19:T19,297)++COUNTIF('技術職員有資格者名簿（見本）'!C19:T19,"64-18")+COUNTIF('技術職員有資格者名簿（見本）'!C19:T19,"001-18")+COUNTIF('技術職員有資格者名簿（見本）'!C19:T19,"002-18"))),0,1)))</f>
        <v>0</v>
      </c>
      <c r="BX19" s="47">
        <f>IF(COUNTIF('技術職員有資格者名簿（見本）'!C19:T19,120)+COUNTIF('技術職員有資格者名簿（見本）'!C19:T19,137)&gt;=1,1,0)</f>
        <v>0</v>
      </c>
      <c r="BY19" s="47">
        <f>IF(BX19=1,0,(IF(0=((COUNTIF('技術職員有資格者名簿（見本）'!C19:T19,223)+COUNTIF('技術職員有資格者名簿（見本）'!C19:T19,238) )),0,1)))</f>
        <v>0</v>
      </c>
      <c r="BZ19" s="47">
        <f>IF(BX19+BY19=1,0,(IF(0=((COUNTIF('技術職員有資格者名簿（見本）'!C19:T19,192)+COUNTIF('技術職員有資格者名簿（見本）'!C19:T19,292)+COUNTIF('技術職員有資格者名簿（見本）'!C19:T19,193)++COUNTIF('技術職員有資格者名簿（見本）'!C19:T19,293)+COUNTIF('技術職員有資格者名簿（見本）'!C19:T19,"64-19")+COUNTIF('技術職員有資格者名簿（見本）'!C19:T19,"001-19")+COUNTIF('技術職員有資格者名簿（見本）'!C19:T19,"002-19"))),0,1)))</f>
        <v>0</v>
      </c>
      <c r="CA19" s="47">
        <v>0</v>
      </c>
      <c r="CB19" s="47">
        <v>0</v>
      </c>
      <c r="CC19" s="47">
        <f>IF(CA19+CB19=1,0,(IF(0=((COUNTIF('技術職員有資格者名簿（見本）'!C19:T19,145)+COUNTIF('技術職員有資格者名簿（見本）'!C19:T19,146)+COUNTIF('技術職員有資格者名簿（見本）'!C19:T19,"001-20")+COUNTIF('技術職員有資格者名簿（見本）'!C19:T19,"002-20"))),0,1)))</f>
        <v>0</v>
      </c>
      <c r="CD19" s="47">
        <f>IF(COUNTIF('技術職員有資格者名簿（見本）'!C19:T19,120)&gt;=1,1,0)</f>
        <v>0</v>
      </c>
      <c r="CE19" s="47">
        <f>IF(CD19=1,0,(IF(0=((COUNTIF('技術職員有資格者名簿（見本）'!C19:T19,223) )),0,1)))</f>
        <v>0</v>
      </c>
      <c r="CF19" s="47">
        <f>IF(CD19+CE19=1,0,(IF(0=((COUNTIF('技術職員有資格者名簿（見本）'!C19:T19,194)+COUNTIF('技術職員有資格者名簿（見本）'!C19:T19,294)+COUNTIF('技術職員有資格者名簿（見本）'!C19:T19,"64-21")+COUNTIF('技術職員有資格者名簿（見本）'!C19:T19,"001-21")+COUNTIF('技術職員有資格者名簿（見本）'!C19:T19,"002-21"))),0,1)))</f>
        <v>0</v>
      </c>
      <c r="CG19" s="47">
        <f>IF(COUNTIF('技術職員有資格者名簿（見本）'!C19:T19,131)&gt;=1,1,0)</f>
        <v>0</v>
      </c>
      <c r="CH19" s="47">
        <f>IF(CG19=1,0,(IF(0=((COUNTIF('技術職員有資格者名簿（見本）'!C19:T19,232) )),0,1)))</f>
        <v>0</v>
      </c>
      <c r="CI19" s="47">
        <f>IF(CG19+CH19=1,0,(IF(0=((COUNTIF('技術職員有資格者名簿（見本）'!C19:T19,144)+COUNTIF('技術職員有資格者名簿（見本）'!C19:T19,259)+COUNTIF('技術職員有資格者名簿（見本）'!C19:T19,"64-22")+COUNTIF('技術職員有資格者名簿（見本）'!C19:T19,"001-22")+COUNTIF('技術職員有資格者名簿（見本）'!C19:T19,"002-22"))),0,1)))</f>
        <v>0</v>
      </c>
      <c r="CJ19" s="47">
        <f>IF(COUNTIF('技術職員有資格者名簿（見本）'!C19:T19,133)&gt;=1,1,0)</f>
        <v>0</v>
      </c>
      <c r="CK19" s="47">
        <f>IF(CJ19=1,0,(IF(0=((COUNTIF('技術職員有資格者名簿（見本）'!C19:T19,234))),0,1)))</f>
        <v>0</v>
      </c>
      <c r="CL19" s="47">
        <f>IF(CJ19+CK19=1,0,(IF(0=((COUNTIF('技術職員有資格者名簿（見本）'!C19:T19,141)+COUNTIF('技術職員有資格者名簿（見本）'!C19:T19,142)+COUNTIF('技術職員有資格者名簿（見本）'!C19:T19,150)+COUNTIF('技術職員有資格者名簿（見本）'!C19:T19,151)+COUNTIF('技術職員有資格者名簿（見本）'!C19:T19,196)+COUNTIF('技術職員有資格者名簿（見本）'!C19:T19,296)+COUNTIF('技術職員有資格者名簿（見本）'!C19:T19,"64-23")+COUNTIF('技術職員有資格者名簿（見本）'!C19:T19,"001-23")+COUNTIF('技術職員有資格者名簿（見本）'!C19:T19,"002-23"))),0,1)))</f>
        <v>0</v>
      </c>
      <c r="CM19" s="47">
        <v>0</v>
      </c>
      <c r="CN19" s="47">
        <v>0</v>
      </c>
      <c r="CO19" s="47">
        <f>IF(CM19+CN19=1,0,(IF(0=((COUNTIF('技術職員有資格者名簿（見本）'!C19:T19,148)+COUNTIF('技術職員有資格者名簿（見本）'!C19:T19,198)+COUNTIF('技術職員有資格者名簿（見本）'!C19:T19,298)+COUNTIF('技術職員有資格者名簿（見本）'!C19:T19,61)+COUNTIF('技術職員有資格者名簿（見本）'!C19:T19,"001-24")+COUNTIF('技術職員有資格者名簿（見本）'!C19:T19,"002-24"))),0,1)))</f>
        <v>0</v>
      </c>
      <c r="CP19" s="47">
        <f>IF(COUNTIF('技術職員有資格者名簿（見本）'!C19:T19,120)&gt;=1,1,0)</f>
        <v>0</v>
      </c>
      <c r="CQ19" s="47">
        <f>IF(CP19=1,0,(IF(0=((COUNTIF('技術職員有資格者名簿（見本）'!C19:T19,223) )),0,1)))</f>
        <v>0</v>
      </c>
      <c r="CR19" s="47">
        <f>IF(CP19+CQ19=1,0,(IF(0=((COUNTIF('技術職員有資格者名簿（見本）'!C19:T19,195)+COUNTIF('技術職員有資格者名簿（見本）'!C19:T19,295)+COUNTIF('技術職員有資格者名簿（見本）'!C19:T19,"64-25")+COUNTIF('技術職員有資格者名簿（見本）'!C19:T19,"001-25")+COUNTIF('技術職員有資格者名簿（見本）'!C19:T19,"002-25"))),0,1)))</f>
        <v>0</v>
      </c>
      <c r="CS19" s="47">
        <f>IF(COUNTIF('技術職員有資格者名簿（見本）'!C19:T19,113)&gt;=1,1,0)</f>
        <v>0</v>
      </c>
      <c r="CT19" s="47">
        <f>IF(CS19=1,0,(IF(0=((COUNTIF('技術職員有資格者名簿（見本）'!C19:T19,214) )),0,1)))</f>
        <v>0</v>
      </c>
      <c r="CU19" s="47">
        <f>IF(CS19+CT19=1,0,(IF(0=((COUNTIF('技術職員有資格者名簿（見本）'!C19:T19,147)+COUNTIF('技術職員有資格者名簿（見本）'!C19:T19,148)+COUNTIF('技術職員有資格者名簿（見本）'!C19:T19,153)+COUNTIF('技術職員有資格者名簿（見本）'!C19:T19,154)+COUNTIF('技術職員有資格者名簿（見本）'!C19:T19,"001-26")+COUNTIF('技術職員有資格者名簿（見本）'!C19:T19,"002-26"))),0,1)))</f>
        <v>0</v>
      </c>
      <c r="CV19" s="47">
        <v>0</v>
      </c>
      <c r="CW19" s="47">
        <v>0</v>
      </c>
      <c r="CX19" s="47">
        <f>IF(COUNTIF('技術職員有資格者名簿（見本）'!C19:T19,168)+COUNTIF('技術職員有資格者名簿（見本）'!C19:T19,169)+COUNTIF('技術職員有資格者名簿（見本）'!C19:T19,"64-27")+COUNTIF('技術職員有資格者名簿（見本）'!C19:T19,"001-27")+COUNTIF('技術職員有資格者名簿（見本）'!C19:T19,"002-27")&gt;=1,1,0)</f>
        <v>0</v>
      </c>
      <c r="CY19" s="47">
        <v>0</v>
      </c>
      <c r="CZ19" s="47">
        <v>0</v>
      </c>
      <c r="DA19" s="47">
        <f>IF(COUNTIF('技術職員有資格者名簿（見本）'!C19:T19,154)+COUNTIF('技術職員有資格者名簿（見本）'!C19:T19,"001-28")+COUNTIF('技術職員有資格者名簿（見本）'!C19:T19,"002-28")&gt;=1,1,0)</f>
        <v>0</v>
      </c>
      <c r="DB19" s="47">
        <f>IF(COUNTIF('技術職員有資格者名簿（見本）'!C19:T19,113)+COUNTIF('技術職員有資格者名簿（見本）'!C19:T19,120)&gt;=1,1,0)</f>
        <v>0</v>
      </c>
      <c r="DC19" s="47">
        <f>IF(DB19=1,0,(IF(0=((COUNTIF('技術職員有資格者名簿（見本）'!C19:T19,214)+COUNTIF('技術職員有資格者名簿（見本）'!C19:T19,221)+COUNTIF('技術職員有資格者名簿（見本）'!C19:T19,222))),0,1)))</f>
        <v>0</v>
      </c>
      <c r="DD19" s="47">
        <f>IF(DB19+DC19=1,0,(IF(0=((COUNTIF('技術職員有資格者名簿（見本）'!C19:T19,141)+COUNTIF('技術職員有資格者名簿（見本）'!C19:T19,142)+COUNTIF('技術職員有資格者名簿（見本）'!C19:T19,157)++COUNTIF('技術職員有資格者名簿（見本）'!C19:T19,257)+COUNTIF('技術職員有資格者名簿（見本）'!C19:T19,60)+COUNTIF('技術職員有資格者名簿（見本）'!C19:T19,"001-29")+COUNTIF('技術職員有資格者名簿（見本）'!C19:T19,"002-29"))),0,1)))</f>
        <v>0</v>
      </c>
    </row>
    <row r="20" spans="1:108" ht="48" customHeight="1">
      <c r="A20" s="125">
        <v>10</v>
      </c>
      <c r="B20" s="163"/>
      <c r="C20" s="164"/>
      <c r="D20" s="159" t="str">
        <f>IFERROR(VLOOKUP($C20,建設工事資格区分コード表!$A:$F,4,FALSE)&amp;"","")</f>
        <v/>
      </c>
      <c r="E20" s="160" t="str">
        <f>IFERROR(VLOOKUP($C20,建設工事資格区分コード表!$A:$F,6,FALSE),"")</f>
        <v/>
      </c>
      <c r="F20" s="165"/>
      <c r="G20" s="159" t="str">
        <f>IFERROR(VLOOKUP($F20,建設工事資格区分コード表!$A:$F,4,FALSE)&amp;"","")</f>
        <v/>
      </c>
      <c r="H20" s="160" t="str">
        <f>IFERROR(VLOOKUP($F20,建設工事資格区分コード表!$A:$F,6,FALSE),"")</f>
        <v/>
      </c>
      <c r="I20" s="166"/>
      <c r="J20" s="159" t="str">
        <f>IFERROR(VLOOKUP($I20,建設工事資格区分コード表!$A:$F,4,FALSE)&amp;"","")</f>
        <v/>
      </c>
      <c r="K20" s="160" t="str">
        <f>IFERROR(VLOOKUP($I20,建設工事資格区分コード表!$A:$F,6,FALSE),"")</f>
        <v/>
      </c>
      <c r="L20" s="165"/>
      <c r="M20" s="159" t="str">
        <f>IFERROR(VLOOKUP($L20,建設工事資格区分コード表!$A:$F,4,FALSE)&amp;"","")</f>
        <v/>
      </c>
      <c r="N20" s="160" t="str">
        <f>IFERROR(VLOOKUP($L20,建設工事資格区分コード表!$A:$F,6,FALSE),"")</f>
        <v/>
      </c>
      <c r="O20" s="165"/>
      <c r="P20" s="159" t="str">
        <f>IFERROR(VLOOKUP($O20,建設工事資格区分コード表!$A:$F,4,FALSE)&amp;"","")</f>
        <v/>
      </c>
      <c r="Q20" s="160" t="str">
        <f>IFERROR(VLOOKUP($O20,建設工事資格区分コード表!$A:$F,6,FALSE),"")</f>
        <v/>
      </c>
      <c r="R20" s="165"/>
      <c r="S20" s="159" t="str">
        <f>IFERROR(VLOOKUP($R20,建設工事資格区分コード表!$A:$F,4,FALSE)&amp;"","")</f>
        <v/>
      </c>
      <c r="T20" s="161" t="str">
        <f>IFERROR(VLOOKUP($R20,建設工事資格区分コード表!$A:$F,6,FALSE),"")</f>
        <v/>
      </c>
      <c r="V20" s="47">
        <f>IF(COUNTIF('技術職員有資格者名簿（見本）'!C20:T20,111)+COUNTIF('技術職員有資格者名簿（見本）'!C20:T20,113)&gt;=1,1,0)</f>
        <v>0</v>
      </c>
      <c r="W20" s="47">
        <f>IF(V20=1,0,(IF(0=((COUNTIF('技術職員有資格者名簿（見本）'!$C20:$T20,212)+COUNTIF('技術職員有資格者名簿（見本）'!$C20:$T20,214))),0,1)))</f>
        <v>0</v>
      </c>
      <c r="X20" s="73">
        <f>IF(V20+W20=1,0,(IF(0=((COUNTIF('技術職員有資格者名簿（見本）'!C20:T20,141)+COUNTIF('技術職員有資格者名簿（見本）'!C20:T20,142)+COUNTIF('技術職員有資格者名簿（見本）'!C20:T20,143)++COUNTIF('技術職員有資格者名簿（見本）'!C20:T20,149)+COUNTIF('技術職員有資格者名簿（見本）'!C20:T20,151)+COUNTIF('技術職員有資格者名簿（見本）'!C20:T20,"001-1")+COUNTIF('技術職員有資格者名簿（見本）'!C20:T20,"002-1"))),0,1)))</f>
        <v>0</v>
      </c>
      <c r="Y20" s="47">
        <f>IF(COUNTIF('技術職員有資格者名簿（見本）'!C20:T20,120)+COUNTIF('技術職員有資格者名簿（見本）'!C20:T20,137)&gt;=1,1,0)</f>
        <v>0</v>
      </c>
      <c r="Z20" s="47">
        <f>IF(COUNTIF('技術職員有資格者名簿（見本）'!C20:T20,221)+COUNTIF('技術職員有資格者名簿（見本）'!C20:T20,238)&gt;=1,1,0)</f>
        <v>0</v>
      </c>
      <c r="AA20" s="73">
        <f>IF(Y20+Z20=1,0,(IF(0=((COUNTIF('技術職員有資格者名簿（見本）'!F20:W20,"001-2")+COUNTIF('技術職員有資格者名簿（見本）'!F20:W20,"002-2"))),0,1)))</f>
        <v>0</v>
      </c>
      <c r="AB20" s="47">
        <f>IF(COUNTIF('技術職員有資格者名簿（見本）'!C20:T20,120)+COUNTIF('技術職員有資格者名簿（見本）'!C20:T20,137)&gt;=1,1,0)</f>
        <v>0</v>
      </c>
      <c r="AC20" s="47">
        <f>IF(AB20=1,0,(IF(0=((COUNTIF('技術職員有資格者名簿（見本）'!C20:T20,222)+COUNTIF('技術職員有資格者名簿（見本）'!C20:T20,223)+COUNTIF('技術職員有資格者名簿（見本）'!C20:T20,238)+COUNTIF('技術職員有資格者名簿（見本）'!C20:T20,239) )),0,1)))</f>
        <v>0</v>
      </c>
      <c r="AD20" s="73">
        <f>IF(AB20+AC20=1,0,(IF(0=(COUNTIF('技術職員有資格者名簿（見本）'!C20:T20,171)+COUNTIF('技術職員有資格者名簿（見本）'!C20:T20,271)+COUNTIF('技術職員有資格者名簿（見本）'!C20:T20,164)++COUNTIF('技術職員有資格者名簿（見本）'!C20:T20,264)+COUNTIF('技術職員有資格者名簿（見本）'!C20:T20,"64-3" )+COUNTIF('技術職員有資格者名簿（見本）'!C20:T20,"001-3")+COUNTIF('技術職員有資格者名簿（見本）'!C20:T20,"002-3")),0,1)))</f>
        <v>0</v>
      </c>
      <c r="AE20" s="47">
        <f>IF(COUNTIF('技術職員有資格者名簿（見本）'!C20:T20,120)&gt;=1,1,0)</f>
        <v>0</v>
      </c>
      <c r="AF20" s="47">
        <f>IF(AE20=1,0,(IF(0=((COUNTIF('技術職員有資格者名簿（見本）'!C20:T20,223) )),0,1)))</f>
        <v>0</v>
      </c>
      <c r="AG20" s="73">
        <f>IF(AE20+AF20=1,0,(IF(0=((COUNTIF('技術職員有資格者名簿（見本）'!C20:T20,172)+COUNTIF('技術職員有資格者名簿（見本）'!C20:T20,272)+COUNTIF('技術職員有資格者名簿（見本）'!C20:T20,"64-4")+COUNTIF('技術職員有資格者名簿（見本）'!C20:T20,"001-4")+COUNTIF('技術職員有資格者名簿（見本）'!C20:T20,"002-4"))),0,1)))</f>
        <v>0</v>
      </c>
      <c r="AH20" s="47">
        <f>IF(COUNTIF('技術職員有資格者名簿（見本）'!C20:T20,111)+COUNTIF('技術職員有資格者名簿（見本）'!C20:T20,113)+COUNTIF('技術職員有資格者名簿（見本）'!C20:T20,120)&gt;=1,1,0)</f>
        <v>0</v>
      </c>
      <c r="AI20" s="47">
        <f>IF(AH20=1,0,(IF(0=((COUNTIF('技術職員有資格者名簿（見本）'!C20:T20,212)+COUNTIF('技術職員有資格者名簿（見本）'!C20:T20,214)+COUNTIF('技術職員有資格者名簿（見本）'!C20:T20,216)+COUNTIF('技術職員有資格者名簿（見本）'!C20:T20,222))),0,1)))</f>
        <v>0</v>
      </c>
      <c r="AJ20" s="47">
        <f>IF(AH20+AI20=1,0,(IF(0=((COUNTIF('技術職員有資格者名簿（見本）'!C20:T20,141)+COUNTIF('技術職員有資格者名簿（見本）'!C20:T20,142)+COUNTIF('技術職員有資格者名簿（見本）'!C20:T20,143)+COUNTIF('技術職員有資格者名簿（見本）'!C20:T20,149)+COUNTIF('技術職員有資格者名簿（見本）'!C20:T20,151)+COUNTIF('技術職員有資格者名簿（見本）'!C20:T20,164)+COUNTIF('技術職員有資格者名簿（見本）'!C20:T20,264)+COUNTIF('技術職員有資格者名簿（見本）'!C20:T20,157)+COUNTIF('技術職員有資格者名簿（見本）'!C20:T20,257)+COUNTIF('技術職員有資格者名簿（見本）'!C20:T20,173)+COUNTIF('技術職員有資格者名簿（見本）'!C20:T20,273)+COUNTIF('技術職員有資格者名簿（見本）'!C20:T20,166)+COUNTIF('技術職員有資格者名簿（見本）'!C20:T20,266)+COUNTIF('技術職員有資格者名簿（見本）'!C20:T20,61)+COUNTIF('技術職員有資格者名簿（見本）'!C20:T20,40)+COUNTIF('技術職員有資格者名簿（見本）'!C20:T20,"64-5")+COUNTIF('技術職員有資格者名簿（見本）'!C20:T20,"001-5")+COUNTIF('技術職員有資格者名簿（見本）'!C20:T20,"002-5") )),0,1)))</f>
        <v>0</v>
      </c>
      <c r="AK20" s="47">
        <f>IF(COUNTIF('技術職員有資格者名簿（見本）'!C20:T20,113)+COUNTIF('技術職員有資格者名簿（見本）'!C20:T20,120)&gt;=1,1,0)</f>
        <v>0</v>
      </c>
      <c r="AL20" s="47">
        <f>IF(AK20=1,0,(IF(0=((COUNTIF('技術職員有資格者名簿（見本）'!C20:T20,214)+COUNTIF('技術職員有資格者名簿（見本）'!C20:T20,223))),0,1)))</f>
        <v>0</v>
      </c>
      <c r="AM20" s="47">
        <f>IF(AK20+AL20=1,0,(IF(0=((COUNTIF('技術職員有資格者名簿（見本）'!C20:T20,179)+COUNTIF('技術職員有資格者名簿（見本）'!C20:T20,279)+COUNTIF('技術職員有資格者名簿（見本）'!C20:T20,180)++COUNTIF('技術職員有資格者名簿（見本）'!C20:T20,280)+COUNTIF('技術職員有資格者名簿（見本）'!C20:T20,"64-6")+COUNTIF('技術職員有資格者名簿（見本）'!C20:T20,"001-6")+COUNTIF('技術職員有資格者名簿（見本）'!C20:T20,"002-6"))),0,1)))</f>
        <v>0</v>
      </c>
      <c r="AN20" s="47">
        <f>IF(COUNTIF('技術職員有資格者名簿（見本）'!C20:T20,120)+COUNTIF('技術職員有資格者名簿（見本）'!C20:T20,137)&gt;=1,1,0)</f>
        <v>0</v>
      </c>
      <c r="AO20" s="47">
        <f>IF(AN20=1,0,(IF(0=((COUNTIF('技術職員有資格者名簿（見本）'!C20:T20,223)+COUNTIF('技術職員有資格者名簿（見本）'!C20:T20,238) )),0,1)))</f>
        <v>0</v>
      </c>
      <c r="AP20" s="47">
        <f>IF(AN20+AO20=1,0,(IF(0=((COUNTIF('技術職員有資格者名簿（見本）'!C20:T20,170)+COUNTIF('技術職員有資格者名簿（見本）'!C20:T20,270)+COUNTIF('技術職員有資格者名簿（見本）'!C20:T20,184)++COUNTIF('技術職員有資格者名簿（見本）'!C20:T20,284)+COUNTIF('技術職員有資格者名簿（見本）'!C20:T20,186)+COUNTIF('技術職員有資格者名簿（見本）'!C20:T20,286)+COUNTIF('技術職員有資格者名簿（見本）'!C20:T20,"64-7")+COUNTIF('技術職員有資格者名簿（見本）'!C20:T20,"001-7")+COUNTIF('技術職員有資格者名簿（見本）'!C20:T20,"002-7"))),0,1)))</f>
        <v>0</v>
      </c>
      <c r="AQ20" s="47">
        <f>IF(COUNTIF('技術職員有資格者名簿（見本）'!C20:T20,127)&gt;=1,1,0)</f>
        <v>0</v>
      </c>
      <c r="AR20" s="47">
        <f>IF(AQ20=1,0,(IF(0=((COUNTIF('技術職員有資格者名簿（見本）'!C20:T20,228)+COUNTIF('技術職員有資格者名簿（見本）'!C20:T20,155) )),0,1)))</f>
        <v>0</v>
      </c>
      <c r="AS20" s="47">
        <f>IF(AQ20+AR20=1,0,(IF(0=((COUNTIF('技術職員有資格者名簿（見本）'!C20:T20,141)+COUNTIF('技術職員有資格者名簿（見本）'!C20:T20,142)+COUNTIF('技術職員有資格者名簿（見本）'!C20:T20,144)++COUNTIF('技術職員有資格者名簿（見本）'!C20:T20,256)+COUNTIF('技術職員有資格者名簿（見本）'!C20:T20,258)+COUNTIF('技術職員有資格者名簿（見本）'!C20:T20,62)+COUNTIF('技術職員有資格者名簿（見本）'!C20:T20,63)+COUNTIF('技術職員有資格者名簿（見本）'!C20:T20,"64-8")+COUNTIF('技術職員有資格者名簿（見本）'!C20:T20,"001-8")+COUNTIF('技術職員有資格者名簿（見本）'!C20:T20,"002-8"))),0,1)))</f>
        <v>0</v>
      </c>
      <c r="AT20" s="47">
        <f>IF(COUNTIF('技術職員有資格者名簿（見本）'!C20:T20,129)&gt;=1,1,0)</f>
        <v>0</v>
      </c>
      <c r="AU20" s="47">
        <f>IF(AT20=1,0,(IF(0=((COUNTIF('技術職員有資格者名簿（見本）'!C20:T20,230) )),0,1)))</f>
        <v>0</v>
      </c>
      <c r="AV20" s="47">
        <f>IF(AT20+AU20=1,0,(IF(0=((COUNTIF('技術職員有資格者名簿（見本）'!C20:T20,146)+COUNTIF('技術職員有資格者名簿（見本）'!C20:T20,147)+COUNTIF('技術職員有資格者名簿（見本）'!C20:T20,148)+COUNTIF('技術職員有資格者名簿（見本）'!C20:T20,152)+COUNTIF('技術職員有資格者名簿（見本）'!C20:T20,153)+COUNTIF('技術職員有資格者名簿（見本）'!C20:T20,154)+COUNTIF('技術職員有資格者名簿（見本）'!C20:T20,265)+COUNTIF('技術職員有資格者名簿（見本）'!C20:T20,174)+COUNTIF('技術職員有資格者名簿（見本）'!C20:T20,274)+COUNTIF('技術職員有資格者名簿（見本）'!C20:T20,175)+COUNTIF('技術職員有資格者名簿（見本）'!C20:T20,275)+COUNTIF('技術職員有資格者名簿（見本）'!C20:T20,176)+COUNTIF('技術職員有資格者名簿（見本）'!C20:T20,276)+COUNTIF('技術職員有資格者名簿（見本）'!C20:T20,170)+COUNTIF('技術職員有資格者名簿（見本）'!C20:T20,270)+COUNTIF('技術職員有資格者名簿（見本）'!C20:T20,62)+COUNTIF('技術職員有資格者名簿（見本）'!C20:T20,63)+COUNTIF('技術職員有資格者名簿（見本）'!C20:T20,"64-9")+COUNTIF('技術職員有資格者名簿（見本）'!C20:T20,"001-9")+COUNTIF('技術職員有資格者名簿（見本）'!C20:T20,"002-9"))),0,1)))</f>
        <v>0</v>
      </c>
      <c r="AW20" s="47">
        <f>IF(COUNTIF('技術職員有資格者名簿（見本）'!C20:T20,120)+COUNTIF('技術職員有資格者名簿（見本）'!C20:T20,137)&gt;=1,1,0)</f>
        <v>0</v>
      </c>
      <c r="AX20" s="47">
        <f>IF(AW20=1,0,(IF(0=((COUNTIF('技術職員有資格者名簿（見本）'!C20:T20,222)+COUNTIF('技術職員有資格者名簿（見本）'!C20:T20,223)+COUNTIF('技術職員有資格者名簿（見本）'!C20:T20,238))),0,1)))</f>
        <v>0</v>
      </c>
      <c r="AY20" s="47">
        <f>IF(AW20+AX20=1,0,(IF(0=((COUNTIF('技術職員有資格者名簿（見本）'!C20:T20,177)+COUNTIF('技術職員有資格者名簿（見本）'!C20:T20,277)+COUNTIF('技術職員有資格者名簿（見本）'!C20:T20,178)++COUNTIF('技術職員有資格者名簿（見本）'!C20:T20,278)+COUNTIF('技術職員有資格者名簿（見本）'!C20:T20,179)+COUNTIF('技術職員有資格者名簿（見本）'!C20:T20,279)+COUNTIF('技術職員有資格者名簿（見本）'!C20:T20,"64-10")+COUNTIF('技術職員有資格者名簿（見本）'!C20:T20,"001-10")+COUNTIF('技術職員有資格者名簿（見本）'!C20:T20,"002-10"))),0,1)))</f>
        <v>0</v>
      </c>
      <c r="AZ20" s="47">
        <f>IF(COUNTIF('技術職員有資格者名簿（見本）'!C20:T20,113)+COUNTIF('技術職員有資格者名簿（見本）'!C20:T20,120)+COUNTIF('技術職員有資格者名簿（見本）'!C20:T20,137)&gt;=1,1,0)</f>
        <v>0</v>
      </c>
      <c r="BA20" s="47">
        <f>IF(AZ20=1,0,(IF(0=((COUNTIF('技術職員有資格者名簿（見本）'!C20:T20,214)+COUNTIF('技術職員有資格者名簿（見本）'!C20:T20,222))),0,1)))</f>
        <v>0</v>
      </c>
      <c r="BB20" s="47">
        <f>IF(AZ20+BA20=1,0,(IF(0=((COUNTIF('技術職員有資格者名簿（見本）'!C20:T20,142)+COUNTIF('技術職員有資格者名簿（見本）'!C20:T20,181)+COUNTIF('技術職員有資格者名簿（見本）'!C20:T20,281)++COUNTIF('技術職員有資格者名簿（見本）'!C20:T20,"64-11")+COUNTIF('技術職員有資格者名簿（見本）'!C20:T20,"001-11")+COUNTIF('技術職員有資格者名簿（見本）'!C20:T20,"002-11"))),0,1)))</f>
        <v>0</v>
      </c>
      <c r="BC20" s="47">
        <f>IF(COUNTIF('技術職員有資格者名簿（見本）'!C20:T20,120)&gt;=1,1,0)</f>
        <v>0</v>
      </c>
      <c r="BD20" s="47">
        <f>IF(BC20=1,0,(IF(0=((COUNTIF('技術職員有資格者名簿（見本）'!C20:T20,222))),0,1)))</f>
        <v>0</v>
      </c>
      <c r="BE20" s="47">
        <f>IF(BC20+BD20=1,0,(IF(0=((COUNTIF('技術職員有資格者名簿（見本）'!C20:T20,182)+COUNTIF('技術職員有資格者名簿（見本）'!C20:T20,282)++COUNTIF('技術職員有資格者名簿（見本）'!C20:T20,"64-12")+COUNTIF('技術職員有資格者名簿（見本）'!C20:T20,"001-12")+COUNTIF('技術職員有資格者名簿（見本）'!C20:T20,"002-12"))),0,1)))</f>
        <v>0</v>
      </c>
      <c r="BF20" s="47">
        <f>IF(COUNTIF('技術職員有資格者名簿（見本）'!C20:T20,111)+COUNTIF('技術職員有資格者名簿（見本）'!C20:T20,113)&gt;=1,1,0)</f>
        <v>0</v>
      </c>
      <c r="BG20" s="47">
        <f>IF(BF20=1,0,(IF(0=((COUNTIF('技術職員有資格者名簿（見本）'!C20:T20,212)+COUNTIF('技術職員有資格者名簿（見本）'!C20:T20,214))),0,1)))</f>
        <v>0</v>
      </c>
      <c r="BH20" s="47">
        <f>IF(BF20+BG20=1,0,(IF(0=((COUNTIF('技術職員有資格者名簿（見本）'!C20:T20,141)+COUNTIF('技術職員有資格者名簿（見本）'!C20:T20,142)++COUNTIF('技術職員有資格者名簿（見本）'!C20:T20,"64-13")+COUNTIF('技術職員有資格者名簿（見本）'!C20:T20,"001-13")+COUNTIF('技術職員有資格者名簿（見本）'!C20:T20,"002-13"))),0,1)))</f>
        <v>0</v>
      </c>
      <c r="BI20" s="47">
        <f>IF(COUNTIF('技術職員有資格者名簿（見本）'!C20:T20,113)&gt;=1,1,0)</f>
        <v>0</v>
      </c>
      <c r="BJ20" s="47">
        <f>IF(BI20=1,0,(IF(0=((COUNTIF('技術職員有資格者名簿（見本）'!C20:T20,214))),0,1)))</f>
        <v>0</v>
      </c>
      <c r="BK20" s="47">
        <f>IF(BI20+BJ20=1,0,(IF(0=((COUNTIF('技術職員有資格者名簿（見本）'!C20:T20,141)+COUNTIF('技術職員有資格者名簿（見本）'!C20:T20,142)+COUNTIF('技術職員有資格者名簿（見本）'!C20:T20,149)+COUNTIF('技術職員有資格者名簿（見本）'!C20:T20,"64-14")+COUNTIF('技術職員有資格者名簿（見本）'!C20:T20,"001-14")+COUNTIF('技術職員有資格者名簿（見本）'!C20:T20,"002-14"))),0,1)))</f>
        <v>0</v>
      </c>
      <c r="BL20" s="47">
        <f>IF(COUNTIF('技術職員有資格者名簿（見本）'!C20:T20,120)&gt;=1,1,0)</f>
        <v>0</v>
      </c>
      <c r="BM20" s="47">
        <f>IF(BL20=1,0,(IF(0=((COUNTIF('技術職員有資格者名簿（見本）'!C20:T20,223) )),0,1)))</f>
        <v>0</v>
      </c>
      <c r="BN20" s="47">
        <f>IF(BL20+BM20=1,0,(IF(0=((COUNTIF('技術職員有資格者名簿（見本）'!C20:T20,170)+COUNTIF('技術職員有資格者名簿（見本）'!C20:T20,270)+COUNTIF('技術職員有資格者名簿（見本）'!C20:T20,183)+COUNTIF('技術職員有資格者名簿（見本）'!C20:T20,283)+COUNTIF('技術職員有資格者名簿（見本）'!C20:T20,184)+COUNTIF('技術職員有資格者名簿（見本）'!C20:T20,284)+COUNTIF('技術職員有資格者名簿（見本）'!C20:T20,185)+COUNTIF('技術職員有資格者名簿（見本）'!C20:T20,285)+COUNTIF('技術職員有資格者名簿（見本）'!C20:T20,"64-15")+COUNTIF('技術職員有資格者名簿（見本）'!C20:T20,"001-15")+COUNTIF('技術職員有資格者名簿（見本）'!C20:T20,"002-15"))),0,1)))</f>
        <v>0</v>
      </c>
      <c r="BO20" s="47">
        <f>IF(COUNTIF('技術職員有資格者名簿（見本）'!C20:T20,120)&gt;=1,1,0)</f>
        <v>0</v>
      </c>
      <c r="BP20" s="47">
        <f>IF(BO20=1,0,(IF(0=((COUNTIF('技術職員有資格者名簿（見本）'!C20:T20,223) )),0,1)))</f>
        <v>0</v>
      </c>
      <c r="BQ20" s="47">
        <f>IF(BO20+BP20=1,0,(IF(0=((COUNTIF('技術職員有資格者名簿（見本）'!C20:T20,187)+COUNTIF('技術職員有資格者名簿（見本）'!C20:T20,287)++COUNTIF('技術職員有資格者名簿（見本）'!C20:T20,"64-16")+COUNTIF('技術職員有資格者名簿（見本）'!C20:T20,"001-16")+COUNTIF('技術職員有資格者名簿（見本）'!C20:T20,"002-16"))),0,1)))</f>
        <v>0</v>
      </c>
      <c r="BR20" s="47">
        <f>IF(COUNTIF('技術職員有資格者名簿（見本）'!C20:T20,113)+COUNTIF('技術職員有資格者名簿（見本）'!C20:T20,120)&gt;=1,1,0)</f>
        <v>0</v>
      </c>
      <c r="BS20" s="47">
        <f>IF(BR20=1,0,(IF(0=((COUNTIF('技術職員有資格者名簿（見本）'!C20:T20,215)+COUNTIF('技術職員有資格者名簿（見本）'!C20:T20,223))),0,1)))</f>
        <v>0</v>
      </c>
      <c r="BT20" s="47">
        <f>IF(BR20+BS20=1,0,(IF(0=((COUNTIF('技術職員有資格者名簿（見本）'!C20:T20,188)+COUNTIF('技術職員有資格者名簿（見本）'!C20:T20,288)+COUNTIF('技術職員有資格者名簿（見本）'!C20:T20,189)++COUNTIF('技術職員有資格者名簿（見本）'!C20:T20,289)+COUNTIF('技術職員有資格者名簿（見本）'!C20:T20,190)+COUNTIF('技術職員有資格者名簿（見本）'!C20:T20,290)+COUNTIF('技術職員有資格者名簿（見本）'!C20:T20,191)+COUNTIF('技術職員有資格者名簿（見本）'!C20:T20,291)+COUNTIF('技術職員有資格者名簿（見本）'!C20:T20,167)+COUNTIF('技術職員有資格者名簿（見本）'!C20:T20,"64-17")+COUNTIF('技術職員有資格者名簿（見本）'!C20:T20,"001-17")+COUNTIF('技術職員有資格者名簿（見本）'!C20:T20,"002-17"))),0,1)))</f>
        <v>0</v>
      </c>
      <c r="BU20" s="47">
        <f>IF(COUNTIF('技術職員有資格者名簿（見本）'!C20:T20,120)&gt;=1,1,0)</f>
        <v>0</v>
      </c>
      <c r="BV20" s="47">
        <f>IF(BU20=1,0,(IF(0=((COUNTIF('技術職員有資格者名簿（見本）'!C20:T20,223) )),0,1)))</f>
        <v>0</v>
      </c>
      <c r="BW20" s="47">
        <f>IF(BU20+BV20=1,0,(IF(0=((COUNTIF('技術職員有資格者名簿（見本）'!C20:T20,197)+COUNTIF('技術職員有資格者名簿（見本）'!C20:T20,297)++COUNTIF('技術職員有資格者名簿（見本）'!C20:T20,"64-18")+COUNTIF('技術職員有資格者名簿（見本）'!C20:T20,"001-18")+COUNTIF('技術職員有資格者名簿（見本）'!C20:T20,"002-18"))),0,1)))</f>
        <v>0</v>
      </c>
      <c r="BX20" s="47">
        <f>IF(COUNTIF('技術職員有資格者名簿（見本）'!C20:T20,120)+COUNTIF('技術職員有資格者名簿（見本）'!C20:T20,137)&gt;=1,1,0)</f>
        <v>0</v>
      </c>
      <c r="BY20" s="47">
        <f>IF(BX20=1,0,(IF(0=((COUNTIF('技術職員有資格者名簿（見本）'!C20:T20,223)+COUNTIF('技術職員有資格者名簿（見本）'!C20:T20,238) )),0,1)))</f>
        <v>0</v>
      </c>
      <c r="BZ20" s="47">
        <f>IF(BX20+BY20=1,0,(IF(0=((COUNTIF('技術職員有資格者名簿（見本）'!C20:T20,192)+COUNTIF('技術職員有資格者名簿（見本）'!C20:T20,292)+COUNTIF('技術職員有資格者名簿（見本）'!C20:T20,193)++COUNTIF('技術職員有資格者名簿（見本）'!C20:T20,293)+COUNTIF('技術職員有資格者名簿（見本）'!C20:T20,"64-19")+COUNTIF('技術職員有資格者名簿（見本）'!C20:T20,"001-19")+COUNTIF('技術職員有資格者名簿（見本）'!C20:T20,"002-19"))),0,1)))</f>
        <v>0</v>
      </c>
      <c r="CA20" s="47">
        <v>0</v>
      </c>
      <c r="CB20" s="47">
        <v>0</v>
      </c>
      <c r="CC20" s="47">
        <f>IF(CA20+CB20=1,0,(IF(0=((COUNTIF('技術職員有資格者名簿（見本）'!C20:T20,145)+COUNTIF('技術職員有資格者名簿（見本）'!C20:T20,146)+COUNTIF('技術職員有資格者名簿（見本）'!C20:T20,"001-20")+COUNTIF('技術職員有資格者名簿（見本）'!C20:T20,"002-20"))),0,1)))</f>
        <v>0</v>
      </c>
      <c r="CD20" s="47">
        <f>IF(COUNTIF('技術職員有資格者名簿（見本）'!C20:T20,120)&gt;=1,1,0)</f>
        <v>0</v>
      </c>
      <c r="CE20" s="47">
        <f>IF(CD20=1,0,(IF(0=((COUNTIF('技術職員有資格者名簿（見本）'!C20:T20,223) )),0,1)))</f>
        <v>0</v>
      </c>
      <c r="CF20" s="47">
        <f>IF(CD20+CE20=1,0,(IF(0=((COUNTIF('技術職員有資格者名簿（見本）'!C20:T20,194)+COUNTIF('技術職員有資格者名簿（見本）'!C20:T20,294)+COUNTIF('技術職員有資格者名簿（見本）'!C20:T20,"64-21")+COUNTIF('技術職員有資格者名簿（見本）'!C20:T20,"001-21")+COUNTIF('技術職員有資格者名簿（見本）'!C20:T20,"002-21"))),0,1)))</f>
        <v>0</v>
      </c>
      <c r="CG20" s="47">
        <f>IF(COUNTIF('技術職員有資格者名簿（見本）'!C20:T20,131)&gt;=1,1,0)</f>
        <v>0</v>
      </c>
      <c r="CH20" s="47">
        <f>IF(CG20=1,0,(IF(0=((COUNTIF('技術職員有資格者名簿（見本）'!C20:T20,232) )),0,1)))</f>
        <v>0</v>
      </c>
      <c r="CI20" s="47">
        <f>IF(CG20+CH20=1,0,(IF(0=((COUNTIF('技術職員有資格者名簿（見本）'!C20:T20,144)+COUNTIF('技術職員有資格者名簿（見本）'!C20:T20,259)+COUNTIF('技術職員有資格者名簿（見本）'!C20:T20,"64-22")+COUNTIF('技術職員有資格者名簿（見本）'!C20:T20,"001-22")+COUNTIF('技術職員有資格者名簿（見本）'!C20:T20,"002-22"))),0,1)))</f>
        <v>0</v>
      </c>
      <c r="CJ20" s="47">
        <f>IF(COUNTIF('技術職員有資格者名簿（見本）'!C20:T20,133)&gt;=1,1,0)</f>
        <v>0</v>
      </c>
      <c r="CK20" s="47">
        <f>IF(CJ20=1,0,(IF(0=((COUNTIF('技術職員有資格者名簿（見本）'!C20:T20,234))),0,1)))</f>
        <v>0</v>
      </c>
      <c r="CL20" s="47">
        <f>IF(CJ20+CK20=1,0,(IF(0=((COUNTIF('技術職員有資格者名簿（見本）'!C20:T20,141)+COUNTIF('技術職員有資格者名簿（見本）'!C20:T20,142)+COUNTIF('技術職員有資格者名簿（見本）'!C20:T20,150)+COUNTIF('技術職員有資格者名簿（見本）'!C20:T20,151)+COUNTIF('技術職員有資格者名簿（見本）'!C20:T20,196)+COUNTIF('技術職員有資格者名簿（見本）'!C20:T20,296)+COUNTIF('技術職員有資格者名簿（見本）'!C20:T20,"64-23")+COUNTIF('技術職員有資格者名簿（見本）'!C20:T20,"001-23")+COUNTIF('技術職員有資格者名簿（見本）'!C20:T20,"002-23"))),0,1)))</f>
        <v>0</v>
      </c>
      <c r="CM20" s="47">
        <v>0</v>
      </c>
      <c r="CN20" s="47">
        <v>0</v>
      </c>
      <c r="CO20" s="47">
        <f>IF(CM20+CN20=1,0,(IF(0=((COUNTIF('技術職員有資格者名簿（見本）'!C20:T20,148)+COUNTIF('技術職員有資格者名簿（見本）'!C20:T20,198)+COUNTIF('技術職員有資格者名簿（見本）'!C20:T20,298)+COUNTIF('技術職員有資格者名簿（見本）'!C20:T20,61)+COUNTIF('技術職員有資格者名簿（見本）'!C20:T20,"001-24")+COUNTIF('技術職員有資格者名簿（見本）'!C20:T20,"002-24"))),0,1)))</f>
        <v>0</v>
      </c>
      <c r="CP20" s="47">
        <f>IF(COUNTIF('技術職員有資格者名簿（見本）'!C20:T20,120)&gt;=1,1,0)</f>
        <v>0</v>
      </c>
      <c r="CQ20" s="47">
        <f>IF(CP20=1,0,(IF(0=((COUNTIF('技術職員有資格者名簿（見本）'!C20:T20,223) )),0,1)))</f>
        <v>0</v>
      </c>
      <c r="CR20" s="47">
        <f>IF(CP20+CQ20=1,0,(IF(0=((COUNTIF('技術職員有資格者名簿（見本）'!C20:T20,195)+COUNTIF('技術職員有資格者名簿（見本）'!C20:T20,295)+COUNTIF('技術職員有資格者名簿（見本）'!C20:T20,"64-25")+COUNTIF('技術職員有資格者名簿（見本）'!C20:T20,"001-25")+COUNTIF('技術職員有資格者名簿（見本）'!C20:T20,"002-25"))),0,1)))</f>
        <v>0</v>
      </c>
      <c r="CS20" s="47">
        <f>IF(COUNTIF('技術職員有資格者名簿（見本）'!C20:T20,113)&gt;=1,1,0)</f>
        <v>0</v>
      </c>
      <c r="CT20" s="47">
        <f>IF(CS20=1,0,(IF(0=((COUNTIF('技術職員有資格者名簿（見本）'!C20:T20,214) )),0,1)))</f>
        <v>0</v>
      </c>
      <c r="CU20" s="47">
        <f>IF(CS20+CT20=1,0,(IF(0=((COUNTIF('技術職員有資格者名簿（見本）'!C20:T20,147)+COUNTIF('技術職員有資格者名簿（見本）'!C20:T20,148)+COUNTIF('技術職員有資格者名簿（見本）'!C20:T20,153)+COUNTIF('技術職員有資格者名簿（見本）'!C20:T20,154)+COUNTIF('技術職員有資格者名簿（見本）'!C20:T20,"001-26")+COUNTIF('技術職員有資格者名簿（見本）'!C20:T20,"002-26"))),0,1)))</f>
        <v>0</v>
      </c>
      <c r="CV20" s="47">
        <v>0</v>
      </c>
      <c r="CW20" s="47">
        <v>0</v>
      </c>
      <c r="CX20" s="47">
        <f>IF(COUNTIF('技術職員有資格者名簿（見本）'!C20:T20,168)+COUNTIF('技術職員有資格者名簿（見本）'!C20:T20,169)+COUNTIF('技術職員有資格者名簿（見本）'!C20:T20,"64-27")+COUNTIF('技術職員有資格者名簿（見本）'!C20:T20,"001-27")+COUNTIF('技術職員有資格者名簿（見本）'!C20:T20,"002-27")&gt;=1,1,0)</f>
        <v>0</v>
      </c>
      <c r="CY20" s="47">
        <v>0</v>
      </c>
      <c r="CZ20" s="47">
        <v>0</v>
      </c>
      <c r="DA20" s="47">
        <f>IF(COUNTIF('技術職員有資格者名簿（見本）'!C20:T20,154)+COUNTIF('技術職員有資格者名簿（見本）'!C20:T20,"001-28")+COUNTIF('技術職員有資格者名簿（見本）'!C20:T20,"002-28")&gt;=1,1,0)</f>
        <v>0</v>
      </c>
      <c r="DB20" s="47">
        <f>IF(COUNTIF('技術職員有資格者名簿（見本）'!C20:T20,113)+COUNTIF('技術職員有資格者名簿（見本）'!C20:T20,120)&gt;=1,1,0)</f>
        <v>0</v>
      </c>
      <c r="DC20" s="47">
        <f>IF(DB20=1,0,(IF(0=((COUNTIF('技術職員有資格者名簿（見本）'!C20:T20,214)+COUNTIF('技術職員有資格者名簿（見本）'!C20:T20,221)+COUNTIF('技術職員有資格者名簿（見本）'!C20:T20,222))),0,1)))</f>
        <v>0</v>
      </c>
      <c r="DD20" s="47">
        <f>IF(DB20+DC20=1,0,(IF(0=((COUNTIF('技術職員有資格者名簿（見本）'!C20:T20,141)+COUNTIF('技術職員有資格者名簿（見本）'!C20:T20,142)+COUNTIF('技術職員有資格者名簿（見本）'!C20:T20,157)++COUNTIF('技術職員有資格者名簿（見本）'!C20:T20,257)+COUNTIF('技術職員有資格者名簿（見本）'!C20:T20,60)+COUNTIF('技術職員有資格者名簿（見本）'!C20:T20,"001-29")+COUNTIF('技術職員有資格者名簿（見本）'!C20:T20,"002-29"))),0,1)))</f>
        <v>0</v>
      </c>
    </row>
    <row r="21" spans="1:108" ht="48" customHeight="1">
      <c r="A21" s="125">
        <v>11</v>
      </c>
      <c r="B21" s="163"/>
      <c r="C21" s="164"/>
      <c r="D21" s="159" t="str">
        <f>IFERROR(VLOOKUP($C21,建設工事資格区分コード表!$A:$F,4,FALSE)&amp;"","")</f>
        <v/>
      </c>
      <c r="E21" s="160" t="str">
        <f>IFERROR(VLOOKUP($C21,建設工事資格区分コード表!$A:$F,6,FALSE),"")</f>
        <v/>
      </c>
      <c r="F21" s="165"/>
      <c r="G21" s="159" t="str">
        <f>IFERROR(VLOOKUP($F21,建設工事資格区分コード表!$A:$F,4,FALSE)&amp;"","")</f>
        <v/>
      </c>
      <c r="H21" s="160" t="str">
        <f>IFERROR(VLOOKUP($F21,建設工事資格区分コード表!$A:$F,6,FALSE),"")</f>
        <v/>
      </c>
      <c r="I21" s="166"/>
      <c r="J21" s="159" t="str">
        <f>IFERROR(VLOOKUP($I21,建設工事資格区分コード表!$A:$F,4,FALSE)&amp;"","")</f>
        <v/>
      </c>
      <c r="K21" s="160" t="str">
        <f>IFERROR(VLOOKUP($I21,建設工事資格区分コード表!$A:$F,6,FALSE),"")</f>
        <v/>
      </c>
      <c r="L21" s="165"/>
      <c r="M21" s="159" t="str">
        <f>IFERROR(VLOOKUP($L21,建設工事資格区分コード表!$A:$F,4,FALSE)&amp;"","")</f>
        <v/>
      </c>
      <c r="N21" s="160" t="str">
        <f>IFERROR(VLOOKUP($L21,建設工事資格区分コード表!$A:$F,6,FALSE),"")</f>
        <v/>
      </c>
      <c r="O21" s="165"/>
      <c r="P21" s="159" t="str">
        <f>IFERROR(VLOOKUP($O21,建設工事資格区分コード表!$A:$F,4,FALSE)&amp;"","")</f>
        <v/>
      </c>
      <c r="Q21" s="160" t="str">
        <f>IFERROR(VLOOKUP($O21,建設工事資格区分コード表!$A:$F,6,FALSE),"")</f>
        <v/>
      </c>
      <c r="R21" s="165"/>
      <c r="S21" s="159" t="str">
        <f>IFERROR(VLOOKUP($R21,建設工事資格区分コード表!$A:$F,4,FALSE)&amp;"","")</f>
        <v/>
      </c>
      <c r="T21" s="161" t="str">
        <f>IFERROR(VLOOKUP($R21,建設工事資格区分コード表!$A:$F,6,FALSE),"")</f>
        <v/>
      </c>
      <c r="V21" s="47">
        <f>IF(COUNTIF('技術職員有資格者名簿（見本）'!C21:T21,111)+COUNTIF('技術職員有資格者名簿（見本）'!C21:T21,113)&gt;=1,1,0)</f>
        <v>0</v>
      </c>
      <c r="W21" s="47">
        <f>IF(V21=1,0,(IF(0=((COUNTIF('技術職員有資格者名簿（見本）'!$C21:$T21,212)+COUNTIF('技術職員有資格者名簿（見本）'!$C21:$T21,214))),0,1)))</f>
        <v>0</v>
      </c>
      <c r="X21" s="73">
        <f>IF(V21+W21=1,0,(IF(0=((COUNTIF('技術職員有資格者名簿（見本）'!C21:T21,141)+COUNTIF('技術職員有資格者名簿（見本）'!C21:T21,142)+COUNTIF('技術職員有資格者名簿（見本）'!C21:T21,143)++COUNTIF('技術職員有資格者名簿（見本）'!C21:T21,149)+COUNTIF('技術職員有資格者名簿（見本）'!C21:T21,151)+COUNTIF('技術職員有資格者名簿（見本）'!C21:T21,"001-1")+COUNTIF('技術職員有資格者名簿（見本）'!C21:T21,"002-1"))),0,1)))</f>
        <v>0</v>
      </c>
      <c r="Y21" s="47">
        <f>IF(COUNTIF('技術職員有資格者名簿（見本）'!C21:T21,120)+COUNTIF('技術職員有資格者名簿（見本）'!C21:T21,137)&gt;=1,1,0)</f>
        <v>0</v>
      </c>
      <c r="Z21" s="47">
        <f>IF(COUNTIF('技術職員有資格者名簿（見本）'!C21:T21,221)+COUNTIF('技術職員有資格者名簿（見本）'!C21:T21,238)&gt;=1,1,0)</f>
        <v>0</v>
      </c>
      <c r="AA21" s="73">
        <f>IF(Y21+Z21=1,0,(IF(0=((COUNTIF('技術職員有資格者名簿（見本）'!F21:W21,"001-2")+COUNTIF('技術職員有資格者名簿（見本）'!F21:W21,"002-2"))),0,1)))</f>
        <v>0</v>
      </c>
      <c r="AB21" s="47">
        <f>IF(COUNTIF('技術職員有資格者名簿（見本）'!C21:T21,120)+COUNTIF('技術職員有資格者名簿（見本）'!C21:T21,137)&gt;=1,1,0)</f>
        <v>0</v>
      </c>
      <c r="AC21" s="47">
        <f>IF(AB21=1,0,(IF(0=((COUNTIF('技術職員有資格者名簿（見本）'!C21:T21,222)+COUNTIF('技術職員有資格者名簿（見本）'!C21:T21,223)+COUNTIF('技術職員有資格者名簿（見本）'!C21:T21,238)+COUNTIF('技術職員有資格者名簿（見本）'!C21:T21,239) )),0,1)))</f>
        <v>0</v>
      </c>
      <c r="AD21" s="73">
        <f>IF(AB21+AC21=1,0,(IF(0=(COUNTIF('技術職員有資格者名簿（見本）'!C21:T21,171)+COUNTIF('技術職員有資格者名簿（見本）'!C21:T21,271)+COUNTIF('技術職員有資格者名簿（見本）'!C21:T21,164)++COUNTIF('技術職員有資格者名簿（見本）'!C21:T21,264)+COUNTIF('技術職員有資格者名簿（見本）'!C21:T21,"64-3" )+COUNTIF('技術職員有資格者名簿（見本）'!C21:T21,"001-3")+COUNTIF('技術職員有資格者名簿（見本）'!C21:T21,"002-3")),0,1)))</f>
        <v>0</v>
      </c>
      <c r="AE21" s="47">
        <f>IF(COUNTIF('技術職員有資格者名簿（見本）'!C21:T21,120)&gt;=1,1,0)</f>
        <v>0</v>
      </c>
      <c r="AF21" s="47">
        <f>IF(AE21=1,0,(IF(0=((COUNTIF('技術職員有資格者名簿（見本）'!C21:T21,223) )),0,1)))</f>
        <v>0</v>
      </c>
      <c r="AG21" s="73">
        <f>IF(AE21+AF21=1,0,(IF(0=((COUNTIF('技術職員有資格者名簿（見本）'!C21:T21,172)+COUNTIF('技術職員有資格者名簿（見本）'!C21:T21,272)+COUNTIF('技術職員有資格者名簿（見本）'!C21:T21,"64-4")+COUNTIF('技術職員有資格者名簿（見本）'!C21:T21,"001-4")+COUNTIF('技術職員有資格者名簿（見本）'!C21:T21,"002-4"))),0,1)))</f>
        <v>0</v>
      </c>
      <c r="AH21" s="47">
        <f>IF(COUNTIF('技術職員有資格者名簿（見本）'!C21:T21,111)+COUNTIF('技術職員有資格者名簿（見本）'!C21:T21,113)+COUNTIF('技術職員有資格者名簿（見本）'!C21:T21,120)&gt;=1,1,0)</f>
        <v>0</v>
      </c>
      <c r="AI21" s="47">
        <f>IF(AH21=1,0,(IF(0=((COUNTIF('技術職員有資格者名簿（見本）'!C21:T21,212)+COUNTIF('技術職員有資格者名簿（見本）'!C21:T21,214)+COUNTIF('技術職員有資格者名簿（見本）'!C21:T21,216)+COUNTIF('技術職員有資格者名簿（見本）'!C21:T21,222))),0,1)))</f>
        <v>0</v>
      </c>
      <c r="AJ21" s="47">
        <f>IF(AH21+AI21=1,0,(IF(0=((COUNTIF('技術職員有資格者名簿（見本）'!C21:T21,141)+COUNTIF('技術職員有資格者名簿（見本）'!C21:T21,142)+COUNTIF('技術職員有資格者名簿（見本）'!C21:T21,143)+COUNTIF('技術職員有資格者名簿（見本）'!C21:T21,149)+COUNTIF('技術職員有資格者名簿（見本）'!C21:T21,151)+COUNTIF('技術職員有資格者名簿（見本）'!C21:T21,164)+COUNTIF('技術職員有資格者名簿（見本）'!C21:T21,264)+COUNTIF('技術職員有資格者名簿（見本）'!C21:T21,157)+COUNTIF('技術職員有資格者名簿（見本）'!C21:T21,257)+COUNTIF('技術職員有資格者名簿（見本）'!C21:T21,173)+COUNTIF('技術職員有資格者名簿（見本）'!C21:T21,273)+COUNTIF('技術職員有資格者名簿（見本）'!C21:T21,166)+COUNTIF('技術職員有資格者名簿（見本）'!C21:T21,266)+COUNTIF('技術職員有資格者名簿（見本）'!C21:T21,61)+COUNTIF('技術職員有資格者名簿（見本）'!C21:T21,40)+COUNTIF('技術職員有資格者名簿（見本）'!C21:T21,"64-5")+COUNTIF('技術職員有資格者名簿（見本）'!C21:T21,"001-5")+COUNTIF('技術職員有資格者名簿（見本）'!C21:T21,"002-5") )),0,1)))</f>
        <v>0</v>
      </c>
      <c r="AK21" s="47">
        <f>IF(COUNTIF('技術職員有資格者名簿（見本）'!C21:T21,113)+COUNTIF('技術職員有資格者名簿（見本）'!C21:T21,120)&gt;=1,1,0)</f>
        <v>0</v>
      </c>
      <c r="AL21" s="47">
        <f>IF(AK21=1,0,(IF(0=((COUNTIF('技術職員有資格者名簿（見本）'!C21:T21,214)+COUNTIF('技術職員有資格者名簿（見本）'!C21:T21,223))),0,1)))</f>
        <v>0</v>
      </c>
      <c r="AM21" s="47">
        <f>IF(AK21+AL21=1,0,(IF(0=((COUNTIF('技術職員有資格者名簿（見本）'!C21:T21,179)+COUNTIF('技術職員有資格者名簿（見本）'!C21:T21,279)+COUNTIF('技術職員有資格者名簿（見本）'!C21:T21,180)++COUNTIF('技術職員有資格者名簿（見本）'!C21:T21,280)+COUNTIF('技術職員有資格者名簿（見本）'!C21:T21,"64-6")+COUNTIF('技術職員有資格者名簿（見本）'!C21:T21,"001-6")+COUNTIF('技術職員有資格者名簿（見本）'!C21:T21,"002-6"))),0,1)))</f>
        <v>0</v>
      </c>
      <c r="AN21" s="47">
        <f>IF(COUNTIF('技術職員有資格者名簿（見本）'!C21:T21,120)+COUNTIF('技術職員有資格者名簿（見本）'!C21:T21,137)&gt;=1,1,0)</f>
        <v>0</v>
      </c>
      <c r="AO21" s="47">
        <f>IF(AN21=1,0,(IF(0=((COUNTIF('技術職員有資格者名簿（見本）'!C21:T21,223)+COUNTIF('技術職員有資格者名簿（見本）'!C21:T21,238) )),0,1)))</f>
        <v>0</v>
      </c>
      <c r="AP21" s="47">
        <f>IF(AN21+AO21=1,0,(IF(0=((COUNTIF('技術職員有資格者名簿（見本）'!C21:T21,170)+COUNTIF('技術職員有資格者名簿（見本）'!C21:T21,270)+COUNTIF('技術職員有資格者名簿（見本）'!C21:T21,184)++COUNTIF('技術職員有資格者名簿（見本）'!C21:T21,284)+COUNTIF('技術職員有資格者名簿（見本）'!C21:T21,186)+COUNTIF('技術職員有資格者名簿（見本）'!C21:T21,286)+COUNTIF('技術職員有資格者名簿（見本）'!C21:T21,"64-7")+COUNTIF('技術職員有資格者名簿（見本）'!C21:T21,"001-7")+COUNTIF('技術職員有資格者名簿（見本）'!C21:T21,"002-7"))),0,1)))</f>
        <v>0</v>
      </c>
      <c r="AQ21" s="47">
        <f>IF(COUNTIF('技術職員有資格者名簿（見本）'!C21:T21,127)&gt;=1,1,0)</f>
        <v>0</v>
      </c>
      <c r="AR21" s="47">
        <f>IF(AQ21=1,0,(IF(0=((COUNTIF('技術職員有資格者名簿（見本）'!C21:T21,228)+COUNTIF('技術職員有資格者名簿（見本）'!C21:T21,155) )),0,1)))</f>
        <v>0</v>
      </c>
      <c r="AS21" s="47">
        <f>IF(AQ21+AR21=1,0,(IF(0=((COUNTIF('技術職員有資格者名簿（見本）'!C21:T21,141)+COUNTIF('技術職員有資格者名簿（見本）'!C21:T21,142)+COUNTIF('技術職員有資格者名簿（見本）'!C21:T21,144)++COUNTIF('技術職員有資格者名簿（見本）'!C21:T21,256)+COUNTIF('技術職員有資格者名簿（見本）'!C21:T21,258)+COUNTIF('技術職員有資格者名簿（見本）'!C21:T21,62)+COUNTIF('技術職員有資格者名簿（見本）'!C21:T21,63)+COUNTIF('技術職員有資格者名簿（見本）'!C21:T21,"64-8")+COUNTIF('技術職員有資格者名簿（見本）'!C21:T21,"001-8")+COUNTIF('技術職員有資格者名簿（見本）'!C21:T21,"002-8"))),0,1)))</f>
        <v>0</v>
      </c>
      <c r="AT21" s="47">
        <f>IF(COUNTIF('技術職員有資格者名簿（見本）'!C21:T21,129)&gt;=1,1,0)</f>
        <v>0</v>
      </c>
      <c r="AU21" s="47">
        <f>IF(AT21=1,0,(IF(0=((COUNTIF('技術職員有資格者名簿（見本）'!C21:T21,230) )),0,1)))</f>
        <v>0</v>
      </c>
      <c r="AV21" s="47">
        <f>IF(AT21+AU21=1,0,(IF(0=((COUNTIF('技術職員有資格者名簿（見本）'!C21:T21,146)+COUNTIF('技術職員有資格者名簿（見本）'!C21:T21,147)+COUNTIF('技術職員有資格者名簿（見本）'!C21:T21,148)+COUNTIF('技術職員有資格者名簿（見本）'!C21:T21,152)+COUNTIF('技術職員有資格者名簿（見本）'!C21:T21,153)+COUNTIF('技術職員有資格者名簿（見本）'!C21:T21,154)+COUNTIF('技術職員有資格者名簿（見本）'!C21:T21,265)+COUNTIF('技術職員有資格者名簿（見本）'!C21:T21,174)+COUNTIF('技術職員有資格者名簿（見本）'!C21:T21,274)+COUNTIF('技術職員有資格者名簿（見本）'!C21:T21,175)+COUNTIF('技術職員有資格者名簿（見本）'!C21:T21,275)+COUNTIF('技術職員有資格者名簿（見本）'!C21:T21,176)+COUNTIF('技術職員有資格者名簿（見本）'!C21:T21,276)+COUNTIF('技術職員有資格者名簿（見本）'!C21:T21,170)+COUNTIF('技術職員有資格者名簿（見本）'!C21:T21,270)+COUNTIF('技術職員有資格者名簿（見本）'!C21:T21,62)+COUNTIF('技術職員有資格者名簿（見本）'!C21:T21,63)+COUNTIF('技術職員有資格者名簿（見本）'!C21:T21,"64-9")+COUNTIF('技術職員有資格者名簿（見本）'!C21:T21,"001-9")+COUNTIF('技術職員有資格者名簿（見本）'!C21:T21,"002-9"))),0,1)))</f>
        <v>0</v>
      </c>
      <c r="AW21" s="47">
        <f>IF(COUNTIF('技術職員有資格者名簿（見本）'!C21:T21,120)+COUNTIF('技術職員有資格者名簿（見本）'!C21:T21,137)&gt;=1,1,0)</f>
        <v>0</v>
      </c>
      <c r="AX21" s="47">
        <f>IF(AW21=1,0,(IF(0=((COUNTIF('技術職員有資格者名簿（見本）'!C21:T21,222)+COUNTIF('技術職員有資格者名簿（見本）'!C21:T21,223)+COUNTIF('技術職員有資格者名簿（見本）'!C21:T21,238))),0,1)))</f>
        <v>0</v>
      </c>
      <c r="AY21" s="47">
        <f>IF(AW21+AX21=1,0,(IF(0=((COUNTIF('技術職員有資格者名簿（見本）'!C21:T21,177)+COUNTIF('技術職員有資格者名簿（見本）'!C21:T21,277)+COUNTIF('技術職員有資格者名簿（見本）'!C21:T21,178)++COUNTIF('技術職員有資格者名簿（見本）'!C21:T21,278)+COUNTIF('技術職員有資格者名簿（見本）'!C21:T21,179)+COUNTIF('技術職員有資格者名簿（見本）'!C21:T21,279)+COUNTIF('技術職員有資格者名簿（見本）'!C21:T21,"64-10")+COUNTIF('技術職員有資格者名簿（見本）'!C21:T21,"001-10")+COUNTIF('技術職員有資格者名簿（見本）'!C21:T21,"002-10"))),0,1)))</f>
        <v>0</v>
      </c>
      <c r="AZ21" s="47">
        <f>IF(COUNTIF('技術職員有資格者名簿（見本）'!C21:T21,113)+COUNTIF('技術職員有資格者名簿（見本）'!C21:T21,120)+COUNTIF('技術職員有資格者名簿（見本）'!C21:T21,137)&gt;=1,1,0)</f>
        <v>0</v>
      </c>
      <c r="BA21" s="47">
        <f>IF(AZ21=1,0,(IF(0=((COUNTIF('技術職員有資格者名簿（見本）'!C21:T21,214)+COUNTIF('技術職員有資格者名簿（見本）'!C21:T21,222))),0,1)))</f>
        <v>0</v>
      </c>
      <c r="BB21" s="47">
        <f>IF(AZ21+BA21=1,0,(IF(0=((COUNTIF('技術職員有資格者名簿（見本）'!C21:T21,142)+COUNTIF('技術職員有資格者名簿（見本）'!C21:T21,181)+COUNTIF('技術職員有資格者名簿（見本）'!C21:T21,281)++COUNTIF('技術職員有資格者名簿（見本）'!C21:T21,"64-11")+COUNTIF('技術職員有資格者名簿（見本）'!C21:T21,"001-11")+COUNTIF('技術職員有資格者名簿（見本）'!C21:T21,"002-11"))),0,1)))</f>
        <v>0</v>
      </c>
      <c r="BC21" s="47">
        <f>IF(COUNTIF('技術職員有資格者名簿（見本）'!C21:T21,120)&gt;=1,1,0)</f>
        <v>0</v>
      </c>
      <c r="BD21" s="47">
        <f>IF(BC21=1,0,(IF(0=((COUNTIF('技術職員有資格者名簿（見本）'!C21:T21,222))),0,1)))</f>
        <v>0</v>
      </c>
      <c r="BE21" s="47">
        <f>IF(BC21+BD21=1,0,(IF(0=((COUNTIF('技術職員有資格者名簿（見本）'!C21:T21,182)+COUNTIF('技術職員有資格者名簿（見本）'!C21:T21,282)++COUNTIF('技術職員有資格者名簿（見本）'!C21:T21,"64-12")+COUNTIF('技術職員有資格者名簿（見本）'!C21:T21,"001-12")+COUNTIF('技術職員有資格者名簿（見本）'!C21:T21,"002-12"))),0,1)))</f>
        <v>0</v>
      </c>
      <c r="BF21" s="47">
        <f>IF(COUNTIF('技術職員有資格者名簿（見本）'!C21:T21,111)+COUNTIF('技術職員有資格者名簿（見本）'!C21:T21,113)&gt;=1,1,0)</f>
        <v>0</v>
      </c>
      <c r="BG21" s="47">
        <f>IF(BF21=1,0,(IF(0=((COUNTIF('技術職員有資格者名簿（見本）'!C21:T21,212)+COUNTIF('技術職員有資格者名簿（見本）'!C21:T21,214))),0,1)))</f>
        <v>0</v>
      </c>
      <c r="BH21" s="47">
        <f>IF(BF21+BG21=1,0,(IF(0=((COUNTIF('技術職員有資格者名簿（見本）'!C21:T21,141)+COUNTIF('技術職員有資格者名簿（見本）'!C21:T21,142)++COUNTIF('技術職員有資格者名簿（見本）'!C21:T21,"64-13")+COUNTIF('技術職員有資格者名簿（見本）'!C21:T21,"001-13")+COUNTIF('技術職員有資格者名簿（見本）'!C21:T21,"002-13"))),0,1)))</f>
        <v>0</v>
      </c>
      <c r="BI21" s="47">
        <f>IF(COUNTIF('技術職員有資格者名簿（見本）'!C21:T21,113)&gt;=1,1,0)</f>
        <v>0</v>
      </c>
      <c r="BJ21" s="47">
        <f>IF(BI21=1,0,(IF(0=((COUNTIF('技術職員有資格者名簿（見本）'!C21:T21,214))),0,1)))</f>
        <v>0</v>
      </c>
      <c r="BK21" s="47">
        <f>IF(BI21+BJ21=1,0,(IF(0=((COUNTIF('技術職員有資格者名簿（見本）'!C21:T21,141)+COUNTIF('技術職員有資格者名簿（見本）'!C21:T21,142)+COUNTIF('技術職員有資格者名簿（見本）'!C21:T21,149)+COUNTIF('技術職員有資格者名簿（見本）'!C21:T21,"64-14")+COUNTIF('技術職員有資格者名簿（見本）'!C21:T21,"001-14")+COUNTIF('技術職員有資格者名簿（見本）'!C21:T21,"002-14"))),0,1)))</f>
        <v>0</v>
      </c>
      <c r="BL21" s="47">
        <f>IF(COUNTIF('技術職員有資格者名簿（見本）'!C21:T21,120)&gt;=1,1,0)</f>
        <v>0</v>
      </c>
      <c r="BM21" s="47">
        <f>IF(BL21=1,0,(IF(0=((COUNTIF('技術職員有資格者名簿（見本）'!C21:T21,223) )),0,1)))</f>
        <v>0</v>
      </c>
      <c r="BN21" s="47">
        <f>IF(BL21+BM21=1,0,(IF(0=((COUNTIF('技術職員有資格者名簿（見本）'!C21:T21,170)+COUNTIF('技術職員有資格者名簿（見本）'!C21:T21,270)+COUNTIF('技術職員有資格者名簿（見本）'!C21:T21,183)+COUNTIF('技術職員有資格者名簿（見本）'!C21:T21,283)+COUNTIF('技術職員有資格者名簿（見本）'!C21:T21,184)+COUNTIF('技術職員有資格者名簿（見本）'!C21:T21,284)+COUNTIF('技術職員有資格者名簿（見本）'!C21:T21,185)+COUNTIF('技術職員有資格者名簿（見本）'!C21:T21,285)+COUNTIF('技術職員有資格者名簿（見本）'!C21:T21,"64-15")+COUNTIF('技術職員有資格者名簿（見本）'!C21:T21,"001-15")+COUNTIF('技術職員有資格者名簿（見本）'!C21:T21,"002-15"))),0,1)))</f>
        <v>0</v>
      </c>
      <c r="BO21" s="47">
        <f>IF(COUNTIF('技術職員有資格者名簿（見本）'!C21:T21,120)&gt;=1,1,0)</f>
        <v>0</v>
      </c>
      <c r="BP21" s="47">
        <f>IF(BO21=1,0,(IF(0=((COUNTIF('技術職員有資格者名簿（見本）'!C21:T21,223) )),0,1)))</f>
        <v>0</v>
      </c>
      <c r="BQ21" s="47">
        <f>IF(BO21+BP21=1,0,(IF(0=((COUNTIF('技術職員有資格者名簿（見本）'!C21:T21,187)+COUNTIF('技術職員有資格者名簿（見本）'!C21:T21,287)++COUNTIF('技術職員有資格者名簿（見本）'!C21:T21,"64-16")+COUNTIF('技術職員有資格者名簿（見本）'!C21:T21,"001-16")+COUNTIF('技術職員有資格者名簿（見本）'!C21:T21,"002-16"))),0,1)))</f>
        <v>0</v>
      </c>
      <c r="BR21" s="47">
        <f>IF(COUNTIF('技術職員有資格者名簿（見本）'!C21:T21,113)+COUNTIF('技術職員有資格者名簿（見本）'!C21:T21,120)&gt;=1,1,0)</f>
        <v>0</v>
      </c>
      <c r="BS21" s="47">
        <f>IF(BR21=1,0,(IF(0=((COUNTIF('技術職員有資格者名簿（見本）'!C21:T21,215)+COUNTIF('技術職員有資格者名簿（見本）'!C21:T21,223))),0,1)))</f>
        <v>0</v>
      </c>
      <c r="BT21" s="47">
        <f>IF(BR21+BS21=1,0,(IF(0=((COUNTIF('技術職員有資格者名簿（見本）'!C21:T21,188)+COUNTIF('技術職員有資格者名簿（見本）'!C21:T21,288)+COUNTIF('技術職員有資格者名簿（見本）'!C21:T21,189)++COUNTIF('技術職員有資格者名簿（見本）'!C21:T21,289)+COUNTIF('技術職員有資格者名簿（見本）'!C21:T21,190)+COUNTIF('技術職員有資格者名簿（見本）'!C21:T21,290)+COUNTIF('技術職員有資格者名簿（見本）'!C21:T21,191)+COUNTIF('技術職員有資格者名簿（見本）'!C21:T21,291)+COUNTIF('技術職員有資格者名簿（見本）'!C21:T21,167)+COUNTIF('技術職員有資格者名簿（見本）'!C21:T21,"64-17")+COUNTIF('技術職員有資格者名簿（見本）'!C21:T21,"001-17")+COUNTIF('技術職員有資格者名簿（見本）'!C21:T21,"002-17"))),0,1)))</f>
        <v>0</v>
      </c>
      <c r="BU21" s="47">
        <f>IF(COUNTIF('技術職員有資格者名簿（見本）'!C21:T21,120)&gt;=1,1,0)</f>
        <v>0</v>
      </c>
      <c r="BV21" s="47">
        <f>IF(BU21=1,0,(IF(0=((COUNTIF('技術職員有資格者名簿（見本）'!C21:T21,223) )),0,1)))</f>
        <v>0</v>
      </c>
      <c r="BW21" s="47">
        <f>IF(BU21+BV21=1,0,(IF(0=((COUNTIF('技術職員有資格者名簿（見本）'!C21:T21,197)+COUNTIF('技術職員有資格者名簿（見本）'!C21:T21,297)++COUNTIF('技術職員有資格者名簿（見本）'!C21:T21,"64-18")+COUNTIF('技術職員有資格者名簿（見本）'!C21:T21,"001-18")+COUNTIF('技術職員有資格者名簿（見本）'!C21:T21,"002-18"))),0,1)))</f>
        <v>0</v>
      </c>
      <c r="BX21" s="47">
        <f>IF(COUNTIF('技術職員有資格者名簿（見本）'!C21:T21,120)+COUNTIF('技術職員有資格者名簿（見本）'!C21:T21,137)&gt;=1,1,0)</f>
        <v>0</v>
      </c>
      <c r="BY21" s="47">
        <f>IF(BX21=1,0,(IF(0=((COUNTIF('技術職員有資格者名簿（見本）'!C21:T21,223)+COUNTIF('技術職員有資格者名簿（見本）'!C21:T21,238) )),0,1)))</f>
        <v>0</v>
      </c>
      <c r="BZ21" s="47">
        <f>IF(BX21+BY21=1,0,(IF(0=((COUNTIF('技術職員有資格者名簿（見本）'!C21:T21,192)+COUNTIF('技術職員有資格者名簿（見本）'!C21:T21,292)+COUNTIF('技術職員有資格者名簿（見本）'!C21:T21,193)++COUNTIF('技術職員有資格者名簿（見本）'!C21:T21,293)+COUNTIF('技術職員有資格者名簿（見本）'!C21:T21,"64-19")+COUNTIF('技術職員有資格者名簿（見本）'!C21:T21,"001-19")+COUNTIF('技術職員有資格者名簿（見本）'!C21:T21,"002-19"))),0,1)))</f>
        <v>0</v>
      </c>
      <c r="CA21" s="47">
        <v>0</v>
      </c>
      <c r="CB21" s="47">
        <v>0</v>
      </c>
      <c r="CC21" s="47">
        <f>IF(CA21+CB21=1,0,(IF(0=((COUNTIF('技術職員有資格者名簿（見本）'!C21:T21,145)+COUNTIF('技術職員有資格者名簿（見本）'!C21:T21,146)+COUNTIF('技術職員有資格者名簿（見本）'!C21:T21,"001-20")+COUNTIF('技術職員有資格者名簿（見本）'!C21:T21,"002-20"))),0,1)))</f>
        <v>0</v>
      </c>
      <c r="CD21" s="47">
        <f>IF(COUNTIF('技術職員有資格者名簿（見本）'!C21:T21,120)&gt;=1,1,0)</f>
        <v>0</v>
      </c>
      <c r="CE21" s="47">
        <f>IF(CD21=1,0,(IF(0=((COUNTIF('技術職員有資格者名簿（見本）'!C21:T21,223) )),0,1)))</f>
        <v>0</v>
      </c>
      <c r="CF21" s="47">
        <f>IF(CD21+CE21=1,0,(IF(0=((COUNTIF('技術職員有資格者名簿（見本）'!C21:T21,194)+COUNTIF('技術職員有資格者名簿（見本）'!C21:T21,294)+COUNTIF('技術職員有資格者名簿（見本）'!C21:T21,"64-21")+COUNTIF('技術職員有資格者名簿（見本）'!C21:T21,"001-21")+COUNTIF('技術職員有資格者名簿（見本）'!C21:T21,"002-21"))),0,1)))</f>
        <v>0</v>
      </c>
      <c r="CG21" s="47">
        <f>IF(COUNTIF('技術職員有資格者名簿（見本）'!C21:T21,131)&gt;=1,1,0)</f>
        <v>0</v>
      </c>
      <c r="CH21" s="47">
        <f>IF(CG21=1,0,(IF(0=((COUNTIF('技術職員有資格者名簿（見本）'!C21:T21,232) )),0,1)))</f>
        <v>0</v>
      </c>
      <c r="CI21" s="47">
        <f>IF(CG21+CH21=1,0,(IF(0=((COUNTIF('技術職員有資格者名簿（見本）'!C21:T21,144)+COUNTIF('技術職員有資格者名簿（見本）'!C21:T21,259)+COUNTIF('技術職員有資格者名簿（見本）'!C21:T21,"64-22")+COUNTIF('技術職員有資格者名簿（見本）'!C21:T21,"001-22")+COUNTIF('技術職員有資格者名簿（見本）'!C21:T21,"002-22"))),0,1)))</f>
        <v>0</v>
      </c>
      <c r="CJ21" s="47">
        <f>IF(COUNTIF('技術職員有資格者名簿（見本）'!C21:T21,133)&gt;=1,1,0)</f>
        <v>0</v>
      </c>
      <c r="CK21" s="47">
        <f>IF(CJ21=1,0,(IF(0=((COUNTIF('技術職員有資格者名簿（見本）'!C21:T21,234))),0,1)))</f>
        <v>0</v>
      </c>
      <c r="CL21" s="47">
        <f>IF(CJ21+CK21=1,0,(IF(0=((COUNTIF('技術職員有資格者名簿（見本）'!C21:T21,141)+COUNTIF('技術職員有資格者名簿（見本）'!C21:T21,142)+COUNTIF('技術職員有資格者名簿（見本）'!C21:T21,150)+COUNTIF('技術職員有資格者名簿（見本）'!C21:T21,151)+COUNTIF('技術職員有資格者名簿（見本）'!C21:T21,196)+COUNTIF('技術職員有資格者名簿（見本）'!C21:T21,296)+COUNTIF('技術職員有資格者名簿（見本）'!C21:T21,"64-23")+COUNTIF('技術職員有資格者名簿（見本）'!C21:T21,"001-23")+COUNTIF('技術職員有資格者名簿（見本）'!C21:T21,"002-23"))),0,1)))</f>
        <v>0</v>
      </c>
      <c r="CM21" s="47">
        <v>0</v>
      </c>
      <c r="CN21" s="47">
        <v>0</v>
      </c>
      <c r="CO21" s="47">
        <f>IF(CM21+CN21=1,0,(IF(0=((COUNTIF('技術職員有資格者名簿（見本）'!C21:T21,148)+COUNTIF('技術職員有資格者名簿（見本）'!C21:T21,198)+COUNTIF('技術職員有資格者名簿（見本）'!C21:T21,298)+COUNTIF('技術職員有資格者名簿（見本）'!C21:T21,61)+COUNTIF('技術職員有資格者名簿（見本）'!C21:T21,"001-24")+COUNTIF('技術職員有資格者名簿（見本）'!C21:T21,"002-24"))),0,1)))</f>
        <v>0</v>
      </c>
      <c r="CP21" s="47">
        <f>IF(COUNTIF('技術職員有資格者名簿（見本）'!C21:T21,120)&gt;=1,1,0)</f>
        <v>0</v>
      </c>
      <c r="CQ21" s="47">
        <f>IF(CP21=1,0,(IF(0=((COUNTIF('技術職員有資格者名簿（見本）'!C21:T21,223) )),0,1)))</f>
        <v>0</v>
      </c>
      <c r="CR21" s="47">
        <f>IF(CP21+CQ21=1,0,(IF(0=((COUNTIF('技術職員有資格者名簿（見本）'!C21:T21,195)+COUNTIF('技術職員有資格者名簿（見本）'!C21:T21,295)+COUNTIF('技術職員有資格者名簿（見本）'!C21:T21,"64-25")+COUNTIF('技術職員有資格者名簿（見本）'!C21:T21,"001-25")+COUNTIF('技術職員有資格者名簿（見本）'!C21:T21,"002-25"))),0,1)))</f>
        <v>0</v>
      </c>
      <c r="CS21" s="47">
        <f>IF(COUNTIF('技術職員有資格者名簿（見本）'!C21:T21,113)&gt;=1,1,0)</f>
        <v>0</v>
      </c>
      <c r="CT21" s="47">
        <f>IF(CS21=1,0,(IF(0=((COUNTIF('技術職員有資格者名簿（見本）'!C21:T21,214) )),0,1)))</f>
        <v>0</v>
      </c>
      <c r="CU21" s="47">
        <f>IF(CS21+CT21=1,0,(IF(0=((COUNTIF('技術職員有資格者名簿（見本）'!C21:T21,147)+COUNTIF('技術職員有資格者名簿（見本）'!C21:T21,148)+COUNTIF('技術職員有資格者名簿（見本）'!C21:T21,153)+COUNTIF('技術職員有資格者名簿（見本）'!C21:T21,154)+COUNTIF('技術職員有資格者名簿（見本）'!C21:T21,"001-26")+COUNTIF('技術職員有資格者名簿（見本）'!C21:T21,"002-26"))),0,1)))</f>
        <v>0</v>
      </c>
      <c r="CV21" s="47">
        <v>0</v>
      </c>
      <c r="CW21" s="47">
        <v>0</v>
      </c>
      <c r="CX21" s="47">
        <f>IF(COUNTIF('技術職員有資格者名簿（見本）'!C21:T21,168)+COUNTIF('技術職員有資格者名簿（見本）'!C21:T21,169)+COUNTIF('技術職員有資格者名簿（見本）'!C21:T21,"64-27")+COUNTIF('技術職員有資格者名簿（見本）'!C21:T21,"001-27")+COUNTIF('技術職員有資格者名簿（見本）'!C21:T21,"002-27")&gt;=1,1,0)</f>
        <v>0</v>
      </c>
      <c r="CY21" s="47">
        <v>0</v>
      </c>
      <c r="CZ21" s="47">
        <v>0</v>
      </c>
      <c r="DA21" s="47">
        <f>IF(COUNTIF('技術職員有資格者名簿（見本）'!C21:T21,154)+COUNTIF('技術職員有資格者名簿（見本）'!C21:T21,"001-28")+COUNTIF('技術職員有資格者名簿（見本）'!C21:T21,"002-28")&gt;=1,1,0)</f>
        <v>0</v>
      </c>
      <c r="DB21" s="47">
        <f>IF(COUNTIF('技術職員有資格者名簿（見本）'!C21:T21,113)+COUNTIF('技術職員有資格者名簿（見本）'!C21:T21,120)&gt;=1,1,0)</f>
        <v>0</v>
      </c>
      <c r="DC21" s="47">
        <f>IF(DB21=1,0,(IF(0=((COUNTIF('技術職員有資格者名簿（見本）'!C21:T21,214)+COUNTIF('技術職員有資格者名簿（見本）'!C21:T21,221)+COUNTIF('技術職員有資格者名簿（見本）'!C21:T21,222))),0,1)))</f>
        <v>0</v>
      </c>
      <c r="DD21" s="47">
        <f>IF(DB21+DC21=1,0,(IF(0=((COUNTIF('技術職員有資格者名簿（見本）'!C21:T21,141)+COUNTIF('技術職員有資格者名簿（見本）'!C21:T21,142)+COUNTIF('技術職員有資格者名簿（見本）'!C21:T21,157)++COUNTIF('技術職員有資格者名簿（見本）'!C21:T21,257)+COUNTIF('技術職員有資格者名簿（見本）'!C21:T21,60)+COUNTIF('技術職員有資格者名簿（見本）'!C21:T21,"001-29")+COUNTIF('技術職員有資格者名簿（見本）'!C21:T21,"002-29"))),0,1)))</f>
        <v>0</v>
      </c>
    </row>
    <row r="22" spans="1:108" ht="48" customHeight="1">
      <c r="A22" s="125">
        <v>12</v>
      </c>
      <c r="B22" s="163"/>
      <c r="C22" s="164"/>
      <c r="D22" s="159" t="str">
        <f>IFERROR(VLOOKUP($C22,建設工事資格区分コード表!$A:$F,4,FALSE)&amp;"","")</f>
        <v/>
      </c>
      <c r="E22" s="160" t="str">
        <f>IFERROR(VLOOKUP($C22,建設工事資格区分コード表!$A:$F,6,FALSE),"")</f>
        <v/>
      </c>
      <c r="F22" s="165"/>
      <c r="G22" s="159" t="str">
        <f>IFERROR(VLOOKUP($F22,建設工事資格区分コード表!$A:$F,4,FALSE)&amp;"","")</f>
        <v/>
      </c>
      <c r="H22" s="160" t="str">
        <f>IFERROR(VLOOKUP($F22,建設工事資格区分コード表!$A:$F,6,FALSE),"")</f>
        <v/>
      </c>
      <c r="I22" s="166"/>
      <c r="J22" s="159" t="str">
        <f>IFERROR(VLOOKUP($I22,建設工事資格区分コード表!$A:$F,4,FALSE)&amp;"","")</f>
        <v/>
      </c>
      <c r="K22" s="160" t="str">
        <f>IFERROR(VLOOKUP($I22,建設工事資格区分コード表!$A:$F,6,FALSE),"")</f>
        <v/>
      </c>
      <c r="L22" s="165"/>
      <c r="M22" s="159" t="str">
        <f>IFERROR(VLOOKUP($L22,建設工事資格区分コード表!$A:$F,4,FALSE)&amp;"","")</f>
        <v/>
      </c>
      <c r="N22" s="160" t="str">
        <f>IFERROR(VLOOKUP($L22,建設工事資格区分コード表!$A:$F,6,FALSE),"")</f>
        <v/>
      </c>
      <c r="O22" s="165"/>
      <c r="P22" s="159" t="str">
        <f>IFERROR(VLOOKUP($O22,建設工事資格区分コード表!$A:$F,4,FALSE)&amp;"","")</f>
        <v/>
      </c>
      <c r="Q22" s="160" t="str">
        <f>IFERROR(VLOOKUP($O22,建設工事資格区分コード表!$A:$F,6,FALSE),"")</f>
        <v/>
      </c>
      <c r="R22" s="165"/>
      <c r="S22" s="159" t="str">
        <f>IFERROR(VLOOKUP($R22,建設工事資格区分コード表!$A:$F,4,FALSE)&amp;"","")</f>
        <v/>
      </c>
      <c r="T22" s="161" t="str">
        <f>IFERROR(VLOOKUP($R22,建設工事資格区分コード表!$A:$F,6,FALSE),"")</f>
        <v/>
      </c>
      <c r="V22" s="47">
        <f>IF(COUNTIF('技術職員有資格者名簿（見本）'!C22:T22,111)+COUNTIF('技術職員有資格者名簿（見本）'!C22:T22,113)&gt;=1,1,0)</f>
        <v>0</v>
      </c>
      <c r="W22" s="47">
        <f>IF(V22=1,0,(IF(0=((COUNTIF('技術職員有資格者名簿（見本）'!$C22:$T22,212)+COUNTIF('技術職員有資格者名簿（見本）'!$C22:$T22,214))),0,1)))</f>
        <v>0</v>
      </c>
      <c r="X22" s="73">
        <f>IF(V22+W22=1,0,(IF(0=((COUNTIF('技術職員有資格者名簿（見本）'!C22:T22,141)+COUNTIF('技術職員有資格者名簿（見本）'!C22:T22,142)+COUNTIF('技術職員有資格者名簿（見本）'!C22:T22,143)++COUNTIF('技術職員有資格者名簿（見本）'!C22:T22,149)+COUNTIF('技術職員有資格者名簿（見本）'!C22:T22,151)+COUNTIF('技術職員有資格者名簿（見本）'!C22:T22,"001-1")+COUNTIF('技術職員有資格者名簿（見本）'!C22:T22,"002-1"))),0,1)))</f>
        <v>0</v>
      </c>
      <c r="Y22" s="47">
        <f>IF(COUNTIF('技術職員有資格者名簿（見本）'!C22:T22,120)+COUNTIF('技術職員有資格者名簿（見本）'!C22:T22,137)&gt;=1,1,0)</f>
        <v>0</v>
      </c>
      <c r="Z22" s="47">
        <f>IF(COUNTIF('技術職員有資格者名簿（見本）'!C22:T22,221)+COUNTIF('技術職員有資格者名簿（見本）'!C22:T22,238)&gt;=1,1,0)</f>
        <v>0</v>
      </c>
      <c r="AA22" s="73">
        <f>IF(Y22+Z22=1,0,(IF(0=((COUNTIF('技術職員有資格者名簿（見本）'!F22:W22,"001-2")+COUNTIF('技術職員有資格者名簿（見本）'!F22:W22,"002-2"))),0,1)))</f>
        <v>0</v>
      </c>
      <c r="AB22" s="47">
        <f>IF(COUNTIF('技術職員有資格者名簿（見本）'!C22:T22,120)+COUNTIF('技術職員有資格者名簿（見本）'!C22:T22,137)&gt;=1,1,0)</f>
        <v>0</v>
      </c>
      <c r="AC22" s="47">
        <f>IF(AB22=1,0,(IF(0=((COUNTIF('技術職員有資格者名簿（見本）'!C22:T22,222)+COUNTIF('技術職員有資格者名簿（見本）'!C22:T22,223)+COUNTIF('技術職員有資格者名簿（見本）'!C22:T22,238)+COUNTIF('技術職員有資格者名簿（見本）'!C22:T22,239) )),0,1)))</f>
        <v>0</v>
      </c>
      <c r="AD22" s="73">
        <f>IF(AB22+AC22=1,0,(IF(0=(COUNTIF('技術職員有資格者名簿（見本）'!C22:T22,171)+COUNTIF('技術職員有資格者名簿（見本）'!C22:T22,271)+COUNTIF('技術職員有資格者名簿（見本）'!C22:T22,164)++COUNTIF('技術職員有資格者名簿（見本）'!C22:T22,264)+COUNTIF('技術職員有資格者名簿（見本）'!C22:T22,"64-3" )+COUNTIF('技術職員有資格者名簿（見本）'!C22:T22,"001-3")+COUNTIF('技術職員有資格者名簿（見本）'!C22:T22,"002-3")),0,1)))</f>
        <v>0</v>
      </c>
      <c r="AE22" s="47">
        <f>IF(COUNTIF('技術職員有資格者名簿（見本）'!C22:T22,120)&gt;=1,1,0)</f>
        <v>0</v>
      </c>
      <c r="AF22" s="47">
        <f>IF(AE22=1,0,(IF(0=((COUNTIF('技術職員有資格者名簿（見本）'!C22:T22,223) )),0,1)))</f>
        <v>0</v>
      </c>
      <c r="AG22" s="73">
        <f>IF(AE22+AF22=1,0,(IF(0=((COUNTIF('技術職員有資格者名簿（見本）'!C22:T22,172)+COUNTIF('技術職員有資格者名簿（見本）'!C22:T22,272)+COUNTIF('技術職員有資格者名簿（見本）'!C22:T22,"64-4")+COUNTIF('技術職員有資格者名簿（見本）'!C22:T22,"001-4")+COUNTIF('技術職員有資格者名簿（見本）'!C22:T22,"002-4"))),0,1)))</f>
        <v>0</v>
      </c>
      <c r="AH22" s="47">
        <f>IF(COUNTIF('技術職員有資格者名簿（見本）'!C22:T22,111)+COUNTIF('技術職員有資格者名簿（見本）'!C22:T22,113)+COUNTIF('技術職員有資格者名簿（見本）'!C22:T22,120)&gt;=1,1,0)</f>
        <v>0</v>
      </c>
      <c r="AI22" s="47">
        <f>IF(AH22=1,0,(IF(0=((COUNTIF('技術職員有資格者名簿（見本）'!C22:T22,212)+COUNTIF('技術職員有資格者名簿（見本）'!C22:T22,214)+COUNTIF('技術職員有資格者名簿（見本）'!C22:T22,216)+COUNTIF('技術職員有資格者名簿（見本）'!C22:T22,222))),0,1)))</f>
        <v>0</v>
      </c>
      <c r="AJ22" s="47">
        <f>IF(AH22+AI22=1,0,(IF(0=((COUNTIF('技術職員有資格者名簿（見本）'!C22:T22,141)+COUNTIF('技術職員有資格者名簿（見本）'!C22:T22,142)+COUNTIF('技術職員有資格者名簿（見本）'!C22:T22,143)+COUNTIF('技術職員有資格者名簿（見本）'!C22:T22,149)+COUNTIF('技術職員有資格者名簿（見本）'!C22:T22,151)+COUNTIF('技術職員有資格者名簿（見本）'!C22:T22,164)+COUNTIF('技術職員有資格者名簿（見本）'!C22:T22,264)+COUNTIF('技術職員有資格者名簿（見本）'!C22:T22,157)+COUNTIF('技術職員有資格者名簿（見本）'!C22:T22,257)+COUNTIF('技術職員有資格者名簿（見本）'!C22:T22,173)+COUNTIF('技術職員有資格者名簿（見本）'!C22:T22,273)+COUNTIF('技術職員有資格者名簿（見本）'!C22:T22,166)+COUNTIF('技術職員有資格者名簿（見本）'!C22:T22,266)+COUNTIF('技術職員有資格者名簿（見本）'!C22:T22,61)+COUNTIF('技術職員有資格者名簿（見本）'!C22:T22,40)+COUNTIF('技術職員有資格者名簿（見本）'!C22:T22,"64-5")+COUNTIF('技術職員有資格者名簿（見本）'!C22:T22,"001-5")+COUNTIF('技術職員有資格者名簿（見本）'!C22:T22,"002-5") )),0,1)))</f>
        <v>0</v>
      </c>
      <c r="AK22" s="47">
        <f>IF(COUNTIF('技術職員有資格者名簿（見本）'!C22:T22,113)+COUNTIF('技術職員有資格者名簿（見本）'!C22:T22,120)&gt;=1,1,0)</f>
        <v>0</v>
      </c>
      <c r="AL22" s="47">
        <f>IF(AK22=1,0,(IF(0=((COUNTIF('技術職員有資格者名簿（見本）'!C22:T22,214)+COUNTIF('技術職員有資格者名簿（見本）'!C22:T22,223))),0,1)))</f>
        <v>0</v>
      </c>
      <c r="AM22" s="47">
        <f>IF(AK22+AL22=1,0,(IF(0=((COUNTIF('技術職員有資格者名簿（見本）'!C22:T22,179)+COUNTIF('技術職員有資格者名簿（見本）'!C22:T22,279)+COUNTIF('技術職員有資格者名簿（見本）'!C22:T22,180)++COUNTIF('技術職員有資格者名簿（見本）'!C22:T22,280)+COUNTIF('技術職員有資格者名簿（見本）'!C22:T22,"64-6")+COUNTIF('技術職員有資格者名簿（見本）'!C22:T22,"001-6")+COUNTIF('技術職員有資格者名簿（見本）'!C22:T22,"002-6"))),0,1)))</f>
        <v>0</v>
      </c>
      <c r="AN22" s="47">
        <f>IF(COUNTIF('技術職員有資格者名簿（見本）'!C22:T22,120)+COUNTIF('技術職員有資格者名簿（見本）'!C22:T22,137)&gt;=1,1,0)</f>
        <v>0</v>
      </c>
      <c r="AO22" s="47">
        <f>IF(AN22=1,0,(IF(0=((COUNTIF('技術職員有資格者名簿（見本）'!C22:T22,223)+COUNTIF('技術職員有資格者名簿（見本）'!C22:T22,238) )),0,1)))</f>
        <v>0</v>
      </c>
      <c r="AP22" s="47">
        <f>IF(AN22+AO22=1,0,(IF(0=((COUNTIF('技術職員有資格者名簿（見本）'!C22:T22,170)+COUNTIF('技術職員有資格者名簿（見本）'!C22:T22,270)+COUNTIF('技術職員有資格者名簿（見本）'!C22:T22,184)++COUNTIF('技術職員有資格者名簿（見本）'!C22:T22,284)+COUNTIF('技術職員有資格者名簿（見本）'!C22:T22,186)+COUNTIF('技術職員有資格者名簿（見本）'!C22:T22,286)+COUNTIF('技術職員有資格者名簿（見本）'!C22:T22,"64-7")+COUNTIF('技術職員有資格者名簿（見本）'!C22:T22,"001-7")+COUNTIF('技術職員有資格者名簿（見本）'!C22:T22,"002-7"))),0,1)))</f>
        <v>0</v>
      </c>
      <c r="AQ22" s="47">
        <f>IF(COUNTIF('技術職員有資格者名簿（見本）'!C22:T22,127)&gt;=1,1,0)</f>
        <v>0</v>
      </c>
      <c r="AR22" s="47">
        <f>IF(AQ22=1,0,(IF(0=((COUNTIF('技術職員有資格者名簿（見本）'!C22:T22,228)+COUNTIF('技術職員有資格者名簿（見本）'!C22:T22,155) )),0,1)))</f>
        <v>0</v>
      </c>
      <c r="AS22" s="47">
        <f>IF(AQ22+AR22=1,0,(IF(0=((COUNTIF('技術職員有資格者名簿（見本）'!C22:T22,141)+COUNTIF('技術職員有資格者名簿（見本）'!C22:T22,142)+COUNTIF('技術職員有資格者名簿（見本）'!C22:T22,144)++COUNTIF('技術職員有資格者名簿（見本）'!C22:T22,256)+COUNTIF('技術職員有資格者名簿（見本）'!C22:T22,258)+COUNTIF('技術職員有資格者名簿（見本）'!C22:T22,62)+COUNTIF('技術職員有資格者名簿（見本）'!C22:T22,63)+COUNTIF('技術職員有資格者名簿（見本）'!C22:T22,"64-8")+COUNTIF('技術職員有資格者名簿（見本）'!C22:T22,"001-8")+COUNTIF('技術職員有資格者名簿（見本）'!C22:T22,"002-8"))),0,1)))</f>
        <v>0</v>
      </c>
      <c r="AT22" s="47">
        <f>IF(COUNTIF('技術職員有資格者名簿（見本）'!C22:T22,129)&gt;=1,1,0)</f>
        <v>0</v>
      </c>
      <c r="AU22" s="47">
        <f>IF(AT22=1,0,(IF(0=((COUNTIF('技術職員有資格者名簿（見本）'!C22:T22,230) )),0,1)))</f>
        <v>0</v>
      </c>
      <c r="AV22" s="47">
        <f>IF(AT22+AU22=1,0,(IF(0=((COUNTIF('技術職員有資格者名簿（見本）'!C22:T22,146)+COUNTIF('技術職員有資格者名簿（見本）'!C22:T22,147)+COUNTIF('技術職員有資格者名簿（見本）'!C22:T22,148)+COUNTIF('技術職員有資格者名簿（見本）'!C22:T22,152)+COUNTIF('技術職員有資格者名簿（見本）'!C22:T22,153)+COUNTIF('技術職員有資格者名簿（見本）'!C22:T22,154)+COUNTIF('技術職員有資格者名簿（見本）'!C22:T22,265)+COUNTIF('技術職員有資格者名簿（見本）'!C22:T22,174)+COUNTIF('技術職員有資格者名簿（見本）'!C22:T22,274)+COUNTIF('技術職員有資格者名簿（見本）'!C22:T22,175)+COUNTIF('技術職員有資格者名簿（見本）'!C22:T22,275)+COUNTIF('技術職員有資格者名簿（見本）'!C22:T22,176)+COUNTIF('技術職員有資格者名簿（見本）'!C22:T22,276)+COUNTIF('技術職員有資格者名簿（見本）'!C22:T22,170)+COUNTIF('技術職員有資格者名簿（見本）'!C22:T22,270)+COUNTIF('技術職員有資格者名簿（見本）'!C22:T22,62)+COUNTIF('技術職員有資格者名簿（見本）'!C22:T22,63)+COUNTIF('技術職員有資格者名簿（見本）'!C22:T22,"64-9")+COUNTIF('技術職員有資格者名簿（見本）'!C22:T22,"001-9")+COUNTIF('技術職員有資格者名簿（見本）'!C22:T22,"002-9"))),0,1)))</f>
        <v>0</v>
      </c>
      <c r="AW22" s="47">
        <f>IF(COUNTIF('技術職員有資格者名簿（見本）'!C22:T22,120)+COUNTIF('技術職員有資格者名簿（見本）'!C22:T22,137)&gt;=1,1,0)</f>
        <v>0</v>
      </c>
      <c r="AX22" s="47">
        <f>IF(AW22=1,0,(IF(0=((COUNTIF('技術職員有資格者名簿（見本）'!C22:T22,222)+COUNTIF('技術職員有資格者名簿（見本）'!C22:T22,223)+COUNTIF('技術職員有資格者名簿（見本）'!C22:T22,238))),0,1)))</f>
        <v>0</v>
      </c>
      <c r="AY22" s="47">
        <f>IF(AW22+AX22=1,0,(IF(0=((COUNTIF('技術職員有資格者名簿（見本）'!C22:T22,177)+COUNTIF('技術職員有資格者名簿（見本）'!C22:T22,277)+COUNTIF('技術職員有資格者名簿（見本）'!C22:T22,178)++COUNTIF('技術職員有資格者名簿（見本）'!C22:T22,278)+COUNTIF('技術職員有資格者名簿（見本）'!C22:T22,179)+COUNTIF('技術職員有資格者名簿（見本）'!C22:T22,279)+COUNTIF('技術職員有資格者名簿（見本）'!C22:T22,"64-10")+COUNTIF('技術職員有資格者名簿（見本）'!C22:T22,"001-10")+COUNTIF('技術職員有資格者名簿（見本）'!C22:T22,"002-10"))),0,1)))</f>
        <v>0</v>
      </c>
      <c r="AZ22" s="47">
        <f>IF(COUNTIF('技術職員有資格者名簿（見本）'!C22:T22,113)+COUNTIF('技術職員有資格者名簿（見本）'!C22:T22,120)+COUNTIF('技術職員有資格者名簿（見本）'!C22:T22,137)&gt;=1,1,0)</f>
        <v>0</v>
      </c>
      <c r="BA22" s="47">
        <f>IF(AZ22=1,0,(IF(0=((COUNTIF('技術職員有資格者名簿（見本）'!C22:T22,214)+COUNTIF('技術職員有資格者名簿（見本）'!C22:T22,222))),0,1)))</f>
        <v>0</v>
      </c>
      <c r="BB22" s="47">
        <f>IF(AZ22+BA22=1,0,(IF(0=((COUNTIF('技術職員有資格者名簿（見本）'!C22:T22,142)+COUNTIF('技術職員有資格者名簿（見本）'!C22:T22,181)+COUNTIF('技術職員有資格者名簿（見本）'!C22:T22,281)++COUNTIF('技術職員有資格者名簿（見本）'!C22:T22,"64-11")+COUNTIF('技術職員有資格者名簿（見本）'!C22:T22,"001-11")+COUNTIF('技術職員有資格者名簿（見本）'!C22:T22,"002-11"))),0,1)))</f>
        <v>0</v>
      </c>
      <c r="BC22" s="47">
        <f>IF(COUNTIF('技術職員有資格者名簿（見本）'!C22:T22,120)&gt;=1,1,0)</f>
        <v>0</v>
      </c>
      <c r="BD22" s="47">
        <f>IF(BC22=1,0,(IF(0=((COUNTIF('技術職員有資格者名簿（見本）'!C22:T22,222))),0,1)))</f>
        <v>0</v>
      </c>
      <c r="BE22" s="47">
        <f>IF(BC22+BD22=1,0,(IF(0=((COUNTIF('技術職員有資格者名簿（見本）'!C22:T22,182)+COUNTIF('技術職員有資格者名簿（見本）'!C22:T22,282)++COUNTIF('技術職員有資格者名簿（見本）'!C22:T22,"64-12")+COUNTIF('技術職員有資格者名簿（見本）'!C22:T22,"001-12")+COUNTIF('技術職員有資格者名簿（見本）'!C22:T22,"002-12"))),0,1)))</f>
        <v>0</v>
      </c>
      <c r="BF22" s="47">
        <f>IF(COUNTIF('技術職員有資格者名簿（見本）'!C22:T22,111)+COUNTIF('技術職員有資格者名簿（見本）'!C22:T22,113)&gt;=1,1,0)</f>
        <v>0</v>
      </c>
      <c r="BG22" s="47">
        <f>IF(BF22=1,0,(IF(0=((COUNTIF('技術職員有資格者名簿（見本）'!C22:T22,212)+COUNTIF('技術職員有資格者名簿（見本）'!C22:T22,214))),0,1)))</f>
        <v>0</v>
      </c>
      <c r="BH22" s="47">
        <f>IF(BF22+BG22=1,0,(IF(0=((COUNTIF('技術職員有資格者名簿（見本）'!C22:T22,141)+COUNTIF('技術職員有資格者名簿（見本）'!C22:T22,142)++COUNTIF('技術職員有資格者名簿（見本）'!C22:T22,"64-13")+COUNTIF('技術職員有資格者名簿（見本）'!C22:T22,"001-13")+COUNTIF('技術職員有資格者名簿（見本）'!C22:T22,"002-13"))),0,1)))</f>
        <v>0</v>
      </c>
      <c r="BI22" s="47">
        <f>IF(COUNTIF('技術職員有資格者名簿（見本）'!C22:T22,113)&gt;=1,1,0)</f>
        <v>0</v>
      </c>
      <c r="BJ22" s="47">
        <f>IF(BI22=1,0,(IF(0=((COUNTIF('技術職員有資格者名簿（見本）'!C22:T22,214))),0,1)))</f>
        <v>0</v>
      </c>
      <c r="BK22" s="47">
        <f>IF(BI22+BJ22=1,0,(IF(0=((COUNTIF('技術職員有資格者名簿（見本）'!C22:T22,141)+COUNTIF('技術職員有資格者名簿（見本）'!C22:T22,142)+COUNTIF('技術職員有資格者名簿（見本）'!C22:T22,149)+COUNTIF('技術職員有資格者名簿（見本）'!C22:T22,"64-14")+COUNTIF('技術職員有資格者名簿（見本）'!C22:T22,"001-14")+COUNTIF('技術職員有資格者名簿（見本）'!C22:T22,"002-14"))),0,1)))</f>
        <v>0</v>
      </c>
      <c r="BL22" s="47">
        <f>IF(COUNTIF('技術職員有資格者名簿（見本）'!C22:T22,120)&gt;=1,1,0)</f>
        <v>0</v>
      </c>
      <c r="BM22" s="47">
        <f>IF(BL22=1,0,(IF(0=((COUNTIF('技術職員有資格者名簿（見本）'!C22:T22,223) )),0,1)))</f>
        <v>0</v>
      </c>
      <c r="BN22" s="47">
        <f>IF(BL22+BM22=1,0,(IF(0=((COUNTIF('技術職員有資格者名簿（見本）'!C22:T22,170)+COUNTIF('技術職員有資格者名簿（見本）'!C22:T22,270)+COUNTIF('技術職員有資格者名簿（見本）'!C22:T22,183)+COUNTIF('技術職員有資格者名簿（見本）'!C22:T22,283)+COUNTIF('技術職員有資格者名簿（見本）'!C22:T22,184)+COUNTIF('技術職員有資格者名簿（見本）'!C22:T22,284)+COUNTIF('技術職員有資格者名簿（見本）'!C22:T22,185)+COUNTIF('技術職員有資格者名簿（見本）'!C22:T22,285)+COUNTIF('技術職員有資格者名簿（見本）'!C22:T22,"64-15")+COUNTIF('技術職員有資格者名簿（見本）'!C22:T22,"001-15")+COUNTIF('技術職員有資格者名簿（見本）'!C22:T22,"002-15"))),0,1)))</f>
        <v>0</v>
      </c>
      <c r="BO22" s="47">
        <f>IF(COUNTIF('技術職員有資格者名簿（見本）'!C22:T22,120)&gt;=1,1,0)</f>
        <v>0</v>
      </c>
      <c r="BP22" s="47">
        <f>IF(BO22=1,0,(IF(0=((COUNTIF('技術職員有資格者名簿（見本）'!C22:T22,223) )),0,1)))</f>
        <v>0</v>
      </c>
      <c r="BQ22" s="47">
        <f>IF(BO22+BP22=1,0,(IF(0=((COUNTIF('技術職員有資格者名簿（見本）'!C22:T22,187)+COUNTIF('技術職員有資格者名簿（見本）'!C22:T22,287)++COUNTIF('技術職員有資格者名簿（見本）'!C22:T22,"64-16")+COUNTIF('技術職員有資格者名簿（見本）'!C22:T22,"001-16")+COUNTIF('技術職員有資格者名簿（見本）'!C22:T22,"002-16"))),0,1)))</f>
        <v>0</v>
      </c>
      <c r="BR22" s="47">
        <f>IF(COUNTIF('技術職員有資格者名簿（見本）'!C22:T22,113)+COUNTIF('技術職員有資格者名簿（見本）'!C22:T22,120)&gt;=1,1,0)</f>
        <v>0</v>
      </c>
      <c r="BS22" s="47">
        <f>IF(BR22=1,0,(IF(0=((COUNTIF('技術職員有資格者名簿（見本）'!C22:T22,215)+COUNTIF('技術職員有資格者名簿（見本）'!C22:T22,223))),0,1)))</f>
        <v>0</v>
      </c>
      <c r="BT22" s="47">
        <f>IF(BR22+BS22=1,0,(IF(0=((COUNTIF('技術職員有資格者名簿（見本）'!C22:T22,188)+COUNTIF('技術職員有資格者名簿（見本）'!C22:T22,288)+COUNTIF('技術職員有資格者名簿（見本）'!C22:T22,189)++COUNTIF('技術職員有資格者名簿（見本）'!C22:T22,289)+COUNTIF('技術職員有資格者名簿（見本）'!C22:T22,190)+COUNTIF('技術職員有資格者名簿（見本）'!C22:T22,290)+COUNTIF('技術職員有資格者名簿（見本）'!C22:T22,191)+COUNTIF('技術職員有資格者名簿（見本）'!C22:T22,291)+COUNTIF('技術職員有資格者名簿（見本）'!C22:T22,167)+COUNTIF('技術職員有資格者名簿（見本）'!C22:T22,"64-17")+COUNTIF('技術職員有資格者名簿（見本）'!C22:T22,"001-17")+COUNTIF('技術職員有資格者名簿（見本）'!C22:T22,"002-17"))),0,1)))</f>
        <v>0</v>
      </c>
      <c r="BU22" s="47">
        <f>IF(COUNTIF('技術職員有資格者名簿（見本）'!C22:T22,120)&gt;=1,1,0)</f>
        <v>0</v>
      </c>
      <c r="BV22" s="47">
        <f>IF(BU22=1,0,(IF(0=((COUNTIF('技術職員有資格者名簿（見本）'!C22:T22,223) )),0,1)))</f>
        <v>0</v>
      </c>
      <c r="BW22" s="47">
        <f>IF(BU22+BV22=1,0,(IF(0=((COUNTIF('技術職員有資格者名簿（見本）'!C22:T22,197)+COUNTIF('技術職員有資格者名簿（見本）'!C22:T22,297)++COUNTIF('技術職員有資格者名簿（見本）'!C22:T22,"64-18")+COUNTIF('技術職員有資格者名簿（見本）'!C22:T22,"001-18")+COUNTIF('技術職員有資格者名簿（見本）'!C22:T22,"002-18"))),0,1)))</f>
        <v>0</v>
      </c>
      <c r="BX22" s="47">
        <f>IF(COUNTIF('技術職員有資格者名簿（見本）'!C22:T22,120)+COUNTIF('技術職員有資格者名簿（見本）'!C22:T22,137)&gt;=1,1,0)</f>
        <v>0</v>
      </c>
      <c r="BY22" s="47">
        <f>IF(BX22=1,0,(IF(0=((COUNTIF('技術職員有資格者名簿（見本）'!C22:T22,223)+COUNTIF('技術職員有資格者名簿（見本）'!C22:T22,238) )),0,1)))</f>
        <v>0</v>
      </c>
      <c r="BZ22" s="47">
        <f>IF(BX22+BY22=1,0,(IF(0=((COUNTIF('技術職員有資格者名簿（見本）'!C22:T22,192)+COUNTIF('技術職員有資格者名簿（見本）'!C22:T22,292)+COUNTIF('技術職員有資格者名簿（見本）'!C22:T22,193)++COUNTIF('技術職員有資格者名簿（見本）'!C22:T22,293)+COUNTIF('技術職員有資格者名簿（見本）'!C22:T22,"64-19")+COUNTIF('技術職員有資格者名簿（見本）'!C22:T22,"001-19")+COUNTIF('技術職員有資格者名簿（見本）'!C22:T22,"002-19"))),0,1)))</f>
        <v>0</v>
      </c>
      <c r="CA22" s="47">
        <v>0</v>
      </c>
      <c r="CB22" s="47">
        <v>0</v>
      </c>
      <c r="CC22" s="47">
        <f>IF(CA22+CB22=1,0,(IF(0=((COUNTIF('技術職員有資格者名簿（見本）'!C22:T22,145)+COUNTIF('技術職員有資格者名簿（見本）'!C22:T22,146)+COUNTIF('技術職員有資格者名簿（見本）'!C22:T22,"001-20")+COUNTIF('技術職員有資格者名簿（見本）'!C22:T22,"002-20"))),0,1)))</f>
        <v>0</v>
      </c>
      <c r="CD22" s="47">
        <f>IF(COUNTIF('技術職員有資格者名簿（見本）'!C22:T22,120)&gt;=1,1,0)</f>
        <v>0</v>
      </c>
      <c r="CE22" s="47">
        <f>IF(CD22=1,0,(IF(0=((COUNTIF('技術職員有資格者名簿（見本）'!C22:T22,223) )),0,1)))</f>
        <v>0</v>
      </c>
      <c r="CF22" s="47">
        <f>IF(CD22+CE22=1,0,(IF(0=((COUNTIF('技術職員有資格者名簿（見本）'!C22:T22,194)+COUNTIF('技術職員有資格者名簿（見本）'!C22:T22,294)+COUNTIF('技術職員有資格者名簿（見本）'!C22:T22,"64-21")+COUNTIF('技術職員有資格者名簿（見本）'!C22:T22,"001-21")+COUNTIF('技術職員有資格者名簿（見本）'!C22:T22,"002-21"))),0,1)))</f>
        <v>0</v>
      </c>
      <c r="CG22" s="47">
        <f>IF(COUNTIF('技術職員有資格者名簿（見本）'!C22:T22,131)&gt;=1,1,0)</f>
        <v>0</v>
      </c>
      <c r="CH22" s="47">
        <f>IF(CG22=1,0,(IF(0=((COUNTIF('技術職員有資格者名簿（見本）'!C22:T22,232) )),0,1)))</f>
        <v>0</v>
      </c>
      <c r="CI22" s="47">
        <f>IF(CG22+CH22=1,0,(IF(0=((COUNTIF('技術職員有資格者名簿（見本）'!C22:T22,144)+COUNTIF('技術職員有資格者名簿（見本）'!C22:T22,259)+COUNTIF('技術職員有資格者名簿（見本）'!C22:T22,"64-22")+COUNTIF('技術職員有資格者名簿（見本）'!C22:T22,"001-22")+COUNTIF('技術職員有資格者名簿（見本）'!C22:T22,"002-22"))),0,1)))</f>
        <v>0</v>
      </c>
      <c r="CJ22" s="47">
        <f>IF(COUNTIF('技術職員有資格者名簿（見本）'!C22:T22,133)&gt;=1,1,0)</f>
        <v>0</v>
      </c>
      <c r="CK22" s="47">
        <f>IF(CJ22=1,0,(IF(0=((COUNTIF('技術職員有資格者名簿（見本）'!C22:T22,234))),0,1)))</f>
        <v>0</v>
      </c>
      <c r="CL22" s="47">
        <f>IF(CJ22+CK22=1,0,(IF(0=((COUNTIF('技術職員有資格者名簿（見本）'!C22:T22,141)+COUNTIF('技術職員有資格者名簿（見本）'!C22:T22,142)+COUNTIF('技術職員有資格者名簿（見本）'!C22:T22,150)+COUNTIF('技術職員有資格者名簿（見本）'!C22:T22,151)+COUNTIF('技術職員有資格者名簿（見本）'!C22:T22,196)+COUNTIF('技術職員有資格者名簿（見本）'!C22:T22,296)+COUNTIF('技術職員有資格者名簿（見本）'!C22:T22,"64-23")+COUNTIF('技術職員有資格者名簿（見本）'!C22:T22,"001-23")+COUNTIF('技術職員有資格者名簿（見本）'!C22:T22,"002-23"))),0,1)))</f>
        <v>0</v>
      </c>
      <c r="CM22" s="47">
        <v>0</v>
      </c>
      <c r="CN22" s="47">
        <v>0</v>
      </c>
      <c r="CO22" s="47">
        <f>IF(CM22+CN22=1,0,(IF(0=((COUNTIF('技術職員有資格者名簿（見本）'!C22:T22,148)+COUNTIF('技術職員有資格者名簿（見本）'!C22:T22,198)+COUNTIF('技術職員有資格者名簿（見本）'!C22:T22,298)+COUNTIF('技術職員有資格者名簿（見本）'!C22:T22,61)+COUNTIF('技術職員有資格者名簿（見本）'!C22:T22,"001-24")+COUNTIF('技術職員有資格者名簿（見本）'!C22:T22,"002-24"))),0,1)))</f>
        <v>0</v>
      </c>
      <c r="CP22" s="47">
        <f>IF(COUNTIF('技術職員有資格者名簿（見本）'!C22:T22,120)&gt;=1,1,0)</f>
        <v>0</v>
      </c>
      <c r="CQ22" s="47">
        <f>IF(CP22=1,0,(IF(0=((COUNTIF('技術職員有資格者名簿（見本）'!C22:T22,223) )),0,1)))</f>
        <v>0</v>
      </c>
      <c r="CR22" s="47">
        <f>IF(CP22+CQ22=1,0,(IF(0=((COUNTIF('技術職員有資格者名簿（見本）'!C22:T22,195)+COUNTIF('技術職員有資格者名簿（見本）'!C22:T22,295)+COUNTIF('技術職員有資格者名簿（見本）'!C22:T22,"64-25")+COUNTIF('技術職員有資格者名簿（見本）'!C22:T22,"001-25")+COUNTIF('技術職員有資格者名簿（見本）'!C22:T22,"002-25"))),0,1)))</f>
        <v>0</v>
      </c>
      <c r="CS22" s="47">
        <f>IF(COUNTIF('技術職員有資格者名簿（見本）'!C22:T22,113)&gt;=1,1,0)</f>
        <v>0</v>
      </c>
      <c r="CT22" s="47">
        <f>IF(CS22=1,0,(IF(0=((COUNTIF('技術職員有資格者名簿（見本）'!C22:T22,214) )),0,1)))</f>
        <v>0</v>
      </c>
      <c r="CU22" s="47">
        <f>IF(CS22+CT22=1,0,(IF(0=((COUNTIF('技術職員有資格者名簿（見本）'!C22:T22,147)+COUNTIF('技術職員有資格者名簿（見本）'!C22:T22,148)+COUNTIF('技術職員有資格者名簿（見本）'!C22:T22,153)+COUNTIF('技術職員有資格者名簿（見本）'!C22:T22,154)+COUNTIF('技術職員有資格者名簿（見本）'!C22:T22,"001-26")+COUNTIF('技術職員有資格者名簿（見本）'!C22:T22,"002-26"))),0,1)))</f>
        <v>0</v>
      </c>
      <c r="CV22" s="47">
        <v>0</v>
      </c>
      <c r="CW22" s="47">
        <v>0</v>
      </c>
      <c r="CX22" s="47">
        <f>IF(COUNTIF('技術職員有資格者名簿（見本）'!C22:T22,168)+COUNTIF('技術職員有資格者名簿（見本）'!C22:T22,169)+COUNTIF('技術職員有資格者名簿（見本）'!C22:T22,"64-27")+COUNTIF('技術職員有資格者名簿（見本）'!C22:T22,"001-27")+COUNTIF('技術職員有資格者名簿（見本）'!C22:T22,"002-27")&gt;=1,1,0)</f>
        <v>0</v>
      </c>
      <c r="CY22" s="47">
        <v>0</v>
      </c>
      <c r="CZ22" s="47">
        <v>0</v>
      </c>
      <c r="DA22" s="47">
        <f>IF(COUNTIF('技術職員有資格者名簿（見本）'!C22:T22,154)+COUNTIF('技術職員有資格者名簿（見本）'!C22:T22,"001-28")+COUNTIF('技術職員有資格者名簿（見本）'!C22:T22,"002-28")&gt;=1,1,0)</f>
        <v>0</v>
      </c>
      <c r="DB22" s="47">
        <f>IF(COUNTIF('技術職員有資格者名簿（見本）'!C22:T22,113)+COUNTIF('技術職員有資格者名簿（見本）'!C22:T22,120)&gt;=1,1,0)</f>
        <v>0</v>
      </c>
      <c r="DC22" s="47">
        <f>IF(DB22=1,0,(IF(0=((COUNTIF('技術職員有資格者名簿（見本）'!C22:T22,214)+COUNTIF('技術職員有資格者名簿（見本）'!C22:T22,221)+COUNTIF('技術職員有資格者名簿（見本）'!C22:T22,222))),0,1)))</f>
        <v>0</v>
      </c>
      <c r="DD22" s="47">
        <f>IF(DB22+DC22=1,0,(IF(0=((COUNTIF('技術職員有資格者名簿（見本）'!C22:T22,141)+COUNTIF('技術職員有資格者名簿（見本）'!C22:T22,142)+COUNTIF('技術職員有資格者名簿（見本）'!C22:T22,157)++COUNTIF('技術職員有資格者名簿（見本）'!C22:T22,257)+COUNTIF('技術職員有資格者名簿（見本）'!C22:T22,60)+COUNTIF('技術職員有資格者名簿（見本）'!C22:T22,"001-29")+COUNTIF('技術職員有資格者名簿（見本）'!C22:T22,"002-29"))),0,1)))</f>
        <v>0</v>
      </c>
    </row>
    <row r="23" spans="1:108" ht="48" customHeight="1">
      <c r="A23" s="125">
        <v>13</v>
      </c>
      <c r="B23" s="163"/>
      <c r="C23" s="164"/>
      <c r="D23" s="159" t="str">
        <f>IFERROR(VLOOKUP($C23,建設工事資格区分コード表!$A:$F,4,FALSE)&amp;"","")</f>
        <v/>
      </c>
      <c r="E23" s="160" t="str">
        <f>IFERROR(VLOOKUP($C23,建設工事資格区分コード表!$A:$F,6,FALSE),"")</f>
        <v/>
      </c>
      <c r="F23" s="165"/>
      <c r="G23" s="159" t="str">
        <f>IFERROR(VLOOKUP($F23,建設工事資格区分コード表!$A:$F,4,FALSE)&amp;"","")</f>
        <v/>
      </c>
      <c r="H23" s="160" t="str">
        <f>IFERROR(VLOOKUP($F23,建設工事資格区分コード表!$A:$F,6,FALSE),"")</f>
        <v/>
      </c>
      <c r="I23" s="166"/>
      <c r="J23" s="159" t="str">
        <f>IFERROR(VLOOKUP($I23,建設工事資格区分コード表!$A:$F,4,FALSE)&amp;"","")</f>
        <v/>
      </c>
      <c r="K23" s="160" t="str">
        <f>IFERROR(VLOOKUP($I23,建設工事資格区分コード表!$A:$F,6,FALSE),"")</f>
        <v/>
      </c>
      <c r="L23" s="165"/>
      <c r="M23" s="159" t="str">
        <f>IFERROR(VLOOKUP($L23,建設工事資格区分コード表!$A:$F,4,FALSE)&amp;"","")</f>
        <v/>
      </c>
      <c r="N23" s="160" t="str">
        <f>IFERROR(VLOOKUP($L23,建設工事資格区分コード表!$A:$F,6,FALSE),"")</f>
        <v/>
      </c>
      <c r="O23" s="165"/>
      <c r="P23" s="159" t="str">
        <f>IFERROR(VLOOKUP($O23,建設工事資格区分コード表!$A:$F,4,FALSE)&amp;"","")</f>
        <v/>
      </c>
      <c r="Q23" s="160" t="str">
        <f>IFERROR(VLOOKUP($O23,建設工事資格区分コード表!$A:$F,6,FALSE),"")</f>
        <v/>
      </c>
      <c r="R23" s="165"/>
      <c r="S23" s="159" t="str">
        <f>IFERROR(VLOOKUP($R23,建設工事資格区分コード表!$A:$F,4,FALSE)&amp;"","")</f>
        <v/>
      </c>
      <c r="T23" s="161" t="str">
        <f>IFERROR(VLOOKUP($R23,建設工事資格区分コード表!$A:$F,6,FALSE),"")</f>
        <v/>
      </c>
      <c r="V23" s="47">
        <f>IF(COUNTIF('技術職員有資格者名簿（見本）'!C23:T23,111)+COUNTIF('技術職員有資格者名簿（見本）'!C23:T23,113)&gt;=1,1,0)</f>
        <v>0</v>
      </c>
      <c r="W23" s="47">
        <f>IF(V23=1,0,(IF(0=((COUNTIF('技術職員有資格者名簿（見本）'!$C23:$T23,212)+COUNTIF('技術職員有資格者名簿（見本）'!$C23:$T23,214))),0,1)))</f>
        <v>0</v>
      </c>
      <c r="X23" s="73">
        <f>IF(V23+W23=1,0,(IF(0=((COUNTIF('技術職員有資格者名簿（見本）'!C23:T23,141)+COUNTIF('技術職員有資格者名簿（見本）'!C23:T23,142)+COUNTIF('技術職員有資格者名簿（見本）'!C23:T23,143)++COUNTIF('技術職員有資格者名簿（見本）'!C23:T23,149)+COUNTIF('技術職員有資格者名簿（見本）'!C23:T23,151)+COUNTIF('技術職員有資格者名簿（見本）'!C23:T23,"001-1")+COUNTIF('技術職員有資格者名簿（見本）'!C23:T23,"002-1"))),0,1)))</f>
        <v>0</v>
      </c>
      <c r="Y23" s="47">
        <f>IF(COUNTIF('技術職員有資格者名簿（見本）'!C23:T23,120)+COUNTIF('技術職員有資格者名簿（見本）'!C23:T23,137)&gt;=1,1,0)</f>
        <v>0</v>
      </c>
      <c r="Z23" s="47">
        <f>IF(COUNTIF('技術職員有資格者名簿（見本）'!C23:T23,221)+COUNTIF('技術職員有資格者名簿（見本）'!C23:T23,238)&gt;=1,1,0)</f>
        <v>0</v>
      </c>
      <c r="AA23" s="73">
        <f>IF(Y23+Z23=1,0,(IF(0=((COUNTIF('技術職員有資格者名簿（見本）'!F23:W23,"001-2")+COUNTIF('技術職員有資格者名簿（見本）'!F23:W23,"002-2"))),0,1)))</f>
        <v>0</v>
      </c>
      <c r="AB23" s="47">
        <f>IF(COUNTIF('技術職員有資格者名簿（見本）'!C23:T23,120)+COUNTIF('技術職員有資格者名簿（見本）'!C23:T23,137)&gt;=1,1,0)</f>
        <v>0</v>
      </c>
      <c r="AC23" s="47">
        <f>IF(AB23=1,0,(IF(0=((COUNTIF('技術職員有資格者名簿（見本）'!C23:T23,222)+COUNTIF('技術職員有資格者名簿（見本）'!C23:T23,223)+COUNTIF('技術職員有資格者名簿（見本）'!C23:T23,238)+COUNTIF('技術職員有資格者名簿（見本）'!C23:T23,239) )),0,1)))</f>
        <v>0</v>
      </c>
      <c r="AD23" s="73">
        <f>IF(AB23+AC23=1,0,(IF(0=(COUNTIF('技術職員有資格者名簿（見本）'!C23:T23,171)+COUNTIF('技術職員有資格者名簿（見本）'!C23:T23,271)+COUNTIF('技術職員有資格者名簿（見本）'!C23:T23,164)++COUNTIF('技術職員有資格者名簿（見本）'!C23:T23,264)+COUNTIF('技術職員有資格者名簿（見本）'!C23:T23,"64-3" )+COUNTIF('技術職員有資格者名簿（見本）'!C23:T23,"001-3")+COUNTIF('技術職員有資格者名簿（見本）'!C23:T23,"002-3")),0,1)))</f>
        <v>0</v>
      </c>
      <c r="AE23" s="47">
        <f>IF(COUNTIF('技術職員有資格者名簿（見本）'!C23:T23,120)&gt;=1,1,0)</f>
        <v>0</v>
      </c>
      <c r="AF23" s="47">
        <f>IF(AE23=1,0,(IF(0=((COUNTIF('技術職員有資格者名簿（見本）'!C23:T23,223) )),0,1)))</f>
        <v>0</v>
      </c>
      <c r="AG23" s="73">
        <f>IF(AE23+AF23=1,0,(IF(0=((COUNTIF('技術職員有資格者名簿（見本）'!C23:T23,172)+COUNTIF('技術職員有資格者名簿（見本）'!C23:T23,272)+COUNTIF('技術職員有資格者名簿（見本）'!C23:T23,"64-4")+COUNTIF('技術職員有資格者名簿（見本）'!C23:T23,"001-4")+COUNTIF('技術職員有資格者名簿（見本）'!C23:T23,"002-4"))),0,1)))</f>
        <v>0</v>
      </c>
      <c r="AH23" s="47">
        <f>IF(COUNTIF('技術職員有資格者名簿（見本）'!C23:T23,111)+COUNTIF('技術職員有資格者名簿（見本）'!C23:T23,113)+COUNTIF('技術職員有資格者名簿（見本）'!C23:T23,120)&gt;=1,1,0)</f>
        <v>0</v>
      </c>
      <c r="AI23" s="47">
        <f>IF(AH23=1,0,(IF(0=((COUNTIF('技術職員有資格者名簿（見本）'!C23:T23,212)+COUNTIF('技術職員有資格者名簿（見本）'!C23:T23,214)+COUNTIF('技術職員有資格者名簿（見本）'!C23:T23,216)+COUNTIF('技術職員有資格者名簿（見本）'!C23:T23,222))),0,1)))</f>
        <v>0</v>
      </c>
      <c r="AJ23" s="47">
        <f>IF(AH23+AI23=1,0,(IF(0=((COUNTIF('技術職員有資格者名簿（見本）'!C23:T23,141)+COUNTIF('技術職員有資格者名簿（見本）'!C23:T23,142)+COUNTIF('技術職員有資格者名簿（見本）'!C23:T23,143)+COUNTIF('技術職員有資格者名簿（見本）'!C23:T23,149)+COUNTIF('技術職員有資格者名簿（見本）'!C23:T23,151)+COUNTIF('技術職員有資格者名簿（見本）'!C23:T23,164)+COUNTIF('技術職員有資格者名簿（見本）'!C23:T23,264)+COUNTIF('技術職員有資格者名簿（見本）'!C23:T23,157)+COUNTIF('技術職員有資格者名簿（見本）'!C23:T23,257)+COUNTIF('技術職員有資格者名簿（見本）'!C23:T23,173)+COUNTIF('技術職員有資格者名簿（見本）'!C23:T23,273)+COUNTIF('技術職員有資格者名簿（見本）'!C23:T23,166)+COUNTIF('技術職員有資格者名簿（見本）'!C23:T23,266)+COUNTIF('技術職員有資格者名簿（見本）'!C23:T23,61)+COUNTIF('技術職員有資格者名簿（見本）'!C23:T23,40)+COUNTIF('技術職員有資格者名簿（見本）'!C23:T23,"64-5")+COUNTIF('技術職員有資格者名簿（見本）'!C23:T23,"001-5")+COUNTIF('技術職員有資格者名簿（見本）'!C23:T23,"002-5") )),0,1)))</f>
        <v>0</v>
      </c>
      <c r="AK23" s="47">
        <f>IF(COUNTIF('技術職員有資格者名簿（見本）'!C23:T23,113)+COUNTIF('技術職員有資格者名簿（見本）'!C23:T23,120)&gt;=1,1,0)</f>
        <v>0</v>
      </c>
      <c r="AL23" s="47">
        <f>IF(AK23=1,0,(IF(0=((COUNTIF('技術職員有資格者名簿（見本）'!C23:T23,214)+COUNTIF('技術職員有資格者名簿（見本）'!C23:T23,223))),0,1)))</f>
        <v>0</v>
      </c>
      <c r="AM23" s="47">
        <f>IF(AK23+AL23=1,0,(IF(0=((COUNTIF('技術職員有資格者名簿（見本）'!C23:T23,179)+COUNTIF('技術職員有資格者名簿（見本）'!C23:T23,279)+COUNTIF('技術職員有資格者名簿（見本）'!C23:T23,180)++COUNTIF('技術職員有資格者名簿（見本）'!C23:T23,280)+COUNTIF('技術職員有資格者名簿（見本）'!C23:T23,"64-6")+COUNTIF('技術職員有資格者名簿（見本）'!C23:T23,"001-6")+COUNTIF('技術職員有資格者名簿（見本）'!C23:T23,"002-6"))),0,1)))</f>
        <v>0</v>
      </c>
      <c r="AN23" s="47">
        <f>IF(COUNTIF('技術職員有資格者名簿（見本）'!C23:T23,120)+COUNTIF('技術職員有資格者名簿（見本）'!C23:T23,137)&gt;=1,1,0)</f>
        <v>0</v>
      </c>
      <c r="AO23" s="47">
        <f>IF(AN23=1,0,(IF(0=((COUNTIF('技術職員有資格者名簿（見本）'!C23:T23,223)+COUNTIF('技術職員有資格者名簿（見本）'!C23:T23,238) )),0,1)))</f>
        <v>0</v>
      </c>
      <c r="AP23" s="47">
        <f>IF(AN23+AO23=1,0,(IF(0=((COUNTIF('技術職員有資格者名簿（見本）'!C23:T23,170)+COUNTIF('技術職員有資格者名簿（見本）'!C23:T23,270)+COUNTIF('技術職員有資格者名簿（見本）'!C23:T23,184)++COUNTIF('技術職員有資格者名簿（見本）'!C23:T23,284)+COUNTIF('技術職員有資格者名簿（見本）'!C23:T23,186)+COUNTIF('技術職員有資格者名簿（見本）'!C23:T23,286)+COUNTIF('技術職員有資格者名簿（見本）'!C23:T23,"64-7")+COUNTIF('技術職員有資格者名簿（見本）'!C23:T23,"001-7")+COUNTIF('技術職員有資格者名簿（見本）'!C23:T23,"002-7"))),0,1)))</f>
        <v>0</v>
      </c>
      <c r="AQ23" s="47">
        <f>IF(COUNTIF('技術職員有資格者名簿（見本）'!C23:T23,127)&gt;=1,1,0)</f>
        <v>0</v>
      </c>
      <c r="AR23" s="47">
        <f>IF(AQ23=1,0,(IF(0=((COUNTIF('技術職員有資格者名簿（見本）'!C23:T23,228)+COUNTIF('技術職員有資格者名簿（見本）'!C23:T23,155) )),0,1)))</f>
        <v>0</v>
      </c>
      <c r="AS23" s="47">
        <f>IF(AQ23+AR23=1,0,(IF(0=((COUNTIF('技術職員有資格者名簿（見本）'!C23:T23,141)+COUNTIF('技術職員有資格者名簿（見本）'!C23:T23,142)+COUNTIF('技術職員有資格者名簿（見本）'!C23:T23,144)++COUNTIF('技術職員有資格者名簿（見本）'!C23:T23,256)+COUNTIF('技術職員有資格者名簿（見本）'!C23:T23,258)+COUNTIF('技術職員有資格者名簿（見本）'!C23:T23,62)+COUNTIF('技術職員有資格者名簿（見本）'!C23:T23,63)+COUNTIF('技術職員有資格者名簿（見本）'!C23:T23,"64-8")+COUNTIF('技術職員有資格者名簿（見本）'!C23:T23,"001-8")+COUNTIF('技術職員有資格者名簿（見本）'!C23:T23,"002-8"))),0,1)))</f>
        <v>0</v>
      </c>
      <c r="AT23" s="47">
        <f>IF(COUNTIF('技術職員有資格者名簿（見本）'!C23:T23,129)&gt;=1,1,0)</f>
        <v>0</v>
      </c>
      <c r="AU23" s="47">
        <f>IF(AT23=1,0,(IF(0=((COUNTIF('技術職員有資格者名簿（見本）'!C23:T23,230) )),0,1)))</f>
        <v>0</v>
      </c>
      <c r="AV23" s="47">
        <f>IF(AT23+AU23=1,0,(IF(0=((COUNTIF('技術職員有資格者名簿（見本）'!C23:T23,146)+COUNTIF('技術職員有資格者名簿（見本）'!C23:T23,147)+COUNTIF('技術職員有資格者名簿（見本）'!C23:T23,148)+COUNTIF('技術職員有資格者名簿（見本）'!C23:T23,152)+COUNTIF('技術職員有資格者名簿（見本）'!C23:T23,153)+COUNTIF('技術職員有資格者名簿（見本）'!C23:T23,154)+COUNTIF('技術職員有資格者名簿（見本）'!C23:T23,265)+COUNTIF('技術職員有資格者名簿（見本）'!C23:T23,174)+COUNTIF('技術職員有資格者名簿（見本）'!C23:T23,274)+COUNTIF('技術職員有資格者名簿（見本）'!C23:T23,175)+COUNTIF('技術職員有資格者名簿（見本）'!C23:T23,275)+COUNTIF('技術職員有資格者名簿（見本）'!C23:T23,176)+COUNTIF('技術職員有資格者名簿（見本）'!C23:T23,276)+COUNTIF('技術職員有資格者名簿（見本）'!C23:T23,170)+COUNTIF('技術職員有資格者名簿（見本）'!C23:T23,270)+COUNTIF('技術職員有資格者名簿（見本）'!C23:T23,62)+COUNTIF('技術職員有資格者名簿（見本）'!C23:T23,63)+COUNTIF('技術職員有資格者名簿（見本）'!C23:T23,"64-9")+COUNTIF('技術職員有資格者名簿（見本）'!C23:T23,"001-9")+COUNTIF('技術職員有資格者名簿（見本）'!C23:T23,"002-9"))),0,1)))</f>
        <v>0</v>
      </c>
      <c r="AW23" s="47">
        <f>IF(COUNTIF('技術職員有資格者名簿（見本）'!C23:T23,120)+COUNTIF('技術職員有資格者名簿（見本）'!C23:T23,137)&gt;=1,1,0)</f>
        <v>0</v>
      </c>
      <c r="AX23" s="47">
        <f>IF(AW23=1,0,(IF(0=((COUNTIF('技術職員有資格者名簿（見本）'!C23:T23,222)+COUNTIF('技術職員有資格者名簿（見本）'!C23:T23,223)+COUNTIF('技術職員有資格者名簿（見本）'!C23:T23,238))),0,1)))</f>
        <v>0</v>
      </c>
      <c r="AY23" s="47">
        <f>IF(AW23+AX23=1,0,(IF(0=((COUNTIF('技術職員有資格者名簿（見本）'!C23:T23,177)+COUNTIF('技術職員有資格者名簿（見本）'!C23:T23,277)+COUNTIF('技術職員有資格者名簿（見本）'!C23:T23,178)++COUNTIF('技術職員有資格者名簿（見本）'!C23:T23,278)+COUNTIF('技術職員有資格者名簿（見本）'!C23:T23,179)+COUNTIF('技術職員有資格者名簿（見本）'!C23:T23,279)+COUNTIF('技術職員有資格者名簿（見本）'!C23:T23,"64-10")+COUNTIF('技術職員有資格者名簿（見本）'!C23:T23,"001-10")+COUNTIF('技術職員有資格者名簿（見本）'!C23:T23,"002-10"))),0,1)))</f>
        <v>0</v>
      </c>
      <c r="AZ23" s="47">
        <f>IF(COUNTIF('技術職員有資格者名簿（見本）'!C23:T23,113)+COUNTIF('技術職員有資格者名簿（見本）'!C23:T23,120)+COUNTIF('技術職員有資格者名簿（見本）'!C23:T23,137)&gt;=1,1,0)</f>
        <v>0</v>
      </c>
      <c r="BA23" s="47">
        <f>IF(AZ23=1,0,(IF(0=((COUNTIF('技術職員有資格者名簿（見本）'!C23:T23,214)+COUNTIF('技術職員有資格者名簿（見本）'!C23:T23,222))),0,1)))</f>
        <v>0</v>
      </c>
      <c r="BB23" s="47">
        <f>IF(AZ23+BA23=1,0,(IF(0=((COUNTIF('技術職員有資格者名簿（見本）'!C23:T23,142)+COUNTIF('技術職員有資格者名簿（見本）'!C23:T23,181)+COUNTIF('技術職員有資格者名簿（見本）'!C23:T23,281)++COUNTIF('技術職員有資格者名簿（見本）'!C23:T23,"64-11")+COUNTIF('技術職員有資格者名簿（見本）'!C23:T23,"001-11")+COUNTIF('技術職員有資格者名簿（見本）'!C23:T23,"002-11"))),0,1)))</f>
        <v>0</v>
      </c>
      <c r="BC23" s="47">
        <f>IF(COUNTIF('技術職員有資格者名簿（見本）'!C23:T23,120)&gt;=1,1,0)</f>
        <v>0</v>
      </c>
      <c r="BD23" s="47">
        <f>IF(BC23=1,0,(IF(0=((COUNTIF('技術職員有資格者名簿（見本）'!C23:T23,222))),0,1)))</f>
        <v>0</v>
      </c>
      <c r="BE23" s="47">
        <f>IF(BC23+BD23=1,0,(IF(0=((COUNTIF('技術職員有資格者名簿（見本）'!C23:T23,182)+COUNTIF('技術職員有資格者名簿（見本）'!C23:T23,282)++COUNTIF('技術職員有資格者名簿（見本）'!C23:T23,"64-12")+COUNTIF('技術職員有資格者名簿（見本）'!C23:T23,"001-12")+COUNTIF('技術職員有資格者名簿（見本）'!C23:T23,"002-12"))),0,1)))</f>
        <v>0</v>
      </c>
      <c r="BF23" s="47">
        <f>IF(COUNTIF('技術職員有資格者名簿（見本）'!C23:T23,111)+COUNTIF('技術職員有資格者名簿（見本）'!C23:T23,113)&gt;=1,1,0)</f>
        <v>0</v>
      </c>
      <c r="BG23" s="47">
        <f>IF(BF23=1,0,(IF(0=((COUNTIF('技術職員有資格者名簿（見本）'!C23:T23,212)+COUNTIF('技術職員有資格者名簿（見本）'!C23:T23,214))),0,1)))</f>
        <v>0</v>
      </c>
      <c r="BH23" s="47">
        <f>IF(BF23+BG23=1,0,(IF(0=((COUNTIF('技術職員有資格者名簿（見本）'!C23:T23,141)+COUNTIF('技術職員有資格者名簿（見本）'!C23:T23,142)++COUNTIF('技術職員有資格者名簿（見本）'!C23:T23,"64-13")+COUNTIF('技術職員有資格者名簿（見本）'!C23:T23,"001-13")+COUNTIF('技術職員有資格者名簿（見本）'!C23:T23,"002-13"))),0,1)))</f>
        <v>0</v>
      </c>
      <c r="BI23" s="47">
        <f>IF(COUNTIF('技術職員有資格者名簿（見本）'!C23:T23,113)&gt;=1,1,0)</f>
        <v>0</v>
      </c>
      <c r="BJ23" s="47">
        <f>IF(BI23=1,0,(IF(0=((COUNTIF('技術職員有資格者名簿（見本）'!C23:T23,214))),0,1)))</f>
        <v>0</v>
      </c>
      <c r="BK23" s="47">
        <f>IF(BI23+BJ23=1,0,(IF(0=((COUNTIF('技術職員有資格者名簿（見本）'!C23:T23,141)+COUNTIF('技術職員有資格者名簿（見本）'!C23:T23,142)+COUNTIF('技術職員有資格者名簿（見本）'!C23:T23,149)+COUNTIF('技術職員有資格者名簿（見本）'!C23:T23,"64-14")+COUNTIF('技術職員有資格者名簿（見本）'!C23:T23,"001-14")+COUNTIF('技術職員有資格者名簿（見本）'!C23:T23,"002-14"))),0,1)))</f>
        <v>0</v>
      </c>
      <c r="BL23" s="47">
        <f>IF(COUNTIF('技術職員有資格者名簿（見本）'!C23:T23,120)&gt;=1,1,0)</f>
        <v>0</v>
      </c>
      <c r="BM23" s="47">
        <f>IF(BL23=1,0,(IF(0=((COUNTIF('技術職員有資格者名簿（見本）'!C23:T23,223) )),0,1)))</f>
        <v>0</v>
      </c>
      <c r="BN23" s="47">
        <f>IF(BL23+BM23=1,0,(IF(0=((COUNTIF('技術職員有資格者名簿（見本）'!C23:T23,170)+COUNTIF('技術職員有資格者名簿（見本）'!C23:T23,270)+COUNTIF('技術職員有資格者名簿（見本）'!C23:T23,183)+COUNTIF('技術職員有資格者名簿（見本）'!C23:T23,283)+COUNTIF('技術職員有資格者名簿（見本）'!C23:T23,184)+COUNTIF('技術職員有資格者名簿（見本）'!C23:T23,284)+COUNTIF('技術職員有資格者名簿（見本）'!C23:T23,185)+COUNTIF('技術職員有資格者名簿（見本）'!C23:T23,285)+COUNTIF('技術職員有資格者名簿（見本）'!C23:T23,"64-15")+COUNTIF('技術職員有資格者名簿（見本）'!C23:T23,"001-15")+COUNTIF('技術職員有資格者名簿（見本）'!C23:T23,"002-15"))),0,1)))</f>
        <v>0</v>
      </c>
      <c r="BO23" s="47">
        <f>IF(COUNTIF('技術職員有資格者名簿（見本）'!C23:T23,120)&gt;=1,1,0)</f>
        <v>0</v>
      </c>
      <c r="BP23" s="47">
        <f>IF(BO23=1,0,(IF(0=((COUNTIF('技術職員有資格者名簿（見本）'!C23:T23,223) )),0,1)))</f>
        <v>0</v>
      </c>
      <c r="BQ23" s="47">
        <f>IF(BO23+BP23=1,0,(IF(0=((COUNTIF('技術職員有資格者名簿（見本）'!C23:T23,187)+COUNTIF('技術職員有資格者名簿（見本）'!C23:T23,287)++COUNTIF('技術職員有資格者名簿（見本）'!C23:T23,"64-16")+COUNTIF('技術職員有資格者名簿（見本）'!C23:T23,"001-16")+COUNTIF('技術職員有資格者名簿（見本）'!C23:T23,"002-16"))),0,1)))</f>
        <v>0</v>
      </c>
      <c r="BR23" s="47">
        <f>IF(COUNTIF('技術職員有資格者名簿（見本）'!C23:T23,113)+COUNTIF('技術職員有資格者名簿（見本）'!C23:T23,120)&gt;=1,1,0)</f>
        <v>0</v>
      </c>
      <c r="BS23" s="47">
        <f>IF(BR23=1,0,(IF(0=((COUNTIF('技術職員有資格者名簿（見本）'!C23:T23,215)+COUNTIF('技術職員有資格者名簿（見本）'!C23:T23,223))),0,1)))</f>
        <v>0</v>
      </c>
      <c r="BT23" s="47">
        <f>IF(BR23+BS23=1,0,(IF(0=((COUNTIF('技術職員有資格者名簿（見本）'!C23:T23,188)+COUNTIF('技術職員有資格者名簿（見本）'!C23:T23,288)+COUNTIF('技術職員有資格者名簿（見本）'!C23:T23,189)++COUNTIF('技術職員有資格者名簿（見本）'!C23:T23,289)+COUNTIF('技術職員有資格者名簿（見本）'!C23:T23,190)+COUNTIF('技術職員有資格者名簿（見本）'!C23:T23,290)+COUNTIF('技術職員有資格者名簿（見本）'!C23:T23,191)+COUNTIF('技術職員有資格者名簿（見本）'!C23:T23,291)+COUNTIF('技術職員有資格者名簿（見本）'!C23:T23,167)+COUNTIF('技術職員有資格者名簿（見本）'!C23:T23,"64-17")+COUNTIF('技術職員有資格者名簿（見本）'!C23:T23,"001-17")+COUNTIF('技術職員有資格者名簿（見本）'!C23:T23,"002-17"))),0,1)))</f>
        <v>0</v>
      </c>
      <c r="BU23" s="47">
        <f>IF(COUNTIF('技術職員有資格者名簿（見本）'!C23:T23,120)&gt;=1,1,0)</f>
        <v>0</v>
      </c>
      <c r="BV23" s="47">
        <f>IF(BU23=1,0,(IF(0=((COUNTIF('技術職員有資格者名簿（見本）'!C23:T23,223) )),0,1)))</f>
        <v>0</v>
      </c>
      <c r="BW23" s="47">
        <f>IF(BU23+BV23=1,0,(IF(0=((COUNTIF('技術職員有資格者名簿（見本）'!C23:T23,197)+COUNTIF('技術職員有資格者名簿（見本）'!C23:T23,297)++COUNTIF('技術職員有資格者名簿（見本）'!C23:T23,"64-18")+COUNTIF('技術職員有資格者名簿（見本）'!C23:T23,"001-18")+COUNTIF('技術職員有資格者名簿（見本）'!C23:T23,"002-18"))),0,1)))</f>
        <v>0</v>
      </c>
      <c r="BX23" s="47">
        <f>IF(COUNTIF('技術職員有資格者名簿（見本）'!C23:T23,120)+COUNTIF('技術職員有資格者名簿（見本）'!C23:T23,137)&gt;=1,1,0)</f>
        <v>0</v>
      </c>
      <c r="BY23" s="47">
        <f>IF(BX23=1,0,(IF(0=((COUNTIF('技術職員有資格者名簿（見本）'!C23:T23,223)+COUNTIF('技術職員有資格者名簿（見本）'!C23:T23,238) )),0,1)))</f>
        <v>0</v>
      </c>
      <c r="BZ23" s="47">
        <f>IF(BX23+BY23=1,0,(IF(0=((COUNTIF('技術職員有資格者名簿（見本）'!C23:T23,192)+COUNTIF('技術職員有資格者名簿（見本）'!C23:T23,292)+COUNTIF('技術職員有資格者名簿（見本）'!C23:T23,193)++COUNTIF('技術職員有資格者名簿（見本）'!C23:T23,293)+COUNTIF('技術職員有資格者名簿（見本）'!C23:T23,"64-19")+COUNTIF('技術職員有資格者名簿（見本）'!C23:T23,"001-19")+COUNTIF('技術職員有資格者名簿（見本）'!C23:T23,"002-19"))),0,1)))</f>
        <v>0</v>
      </c>
      <c r="CA23" s="47">
        <v>0</v>
      </c>
      <c r="CB23" s="47">
        <v>0</v>
      </c>
      <c r="CC23" s="47">
        <f>IF(CA23+CB23=1,0,(IF(0=((COUNTIF('技術職員有資格者名簿（見本）'!C23:T23,145)+COUNTIF('技術職員有資格者名簿（見本）'!C23:T23,146)+COUNTIF('技術職員有資格者名簿（見本）'!C23:T23,"001-20")+COUNTIF('技術職員有資格者名簿（見本）'!C23:T23,"002-20"))),0,1)))</f>
        <v>0</v>
      </c>
      <c r="CD23" s="47">
        <f>IF(COUNTIF('技術職員有資格者名簿（見本）'!C23:T23,120)&gt;=1,1,0)</f>
        <v>0</v>
      </c>
      <c r="CE23" s="47">
        <f>IF(CD23=1,0,(IF(0=((COUNTIF('技術職員有資格者名簿（見本）'!C23:T23,223) )),0,1)))</f>
        <v>0</v>
      </c>
      <c r="CF23" s="47">
        <f>IF(CD23+CE23=1,0,(IF(0=((COUNTIF('技術職員有資格者名簿（見本）'!C23:T23,194)+COUNTIF('技術職員有資格者名簿（見本）'!C23:T23,294)+COUNTIF('技術職員有資格者名簿（見本）'!C23:T23,"64-21")+COUNTIF('技術職員有資格者名簿（見本）'!C23:T23,"001-21")+COUNTIF('技術職員有資格者名簿（見本）'!C23:T23,"002-21"))),0,1)))</f>
        <v>0</v>
      </c>
      <c r="CG23" s="47">
        <f>IF(COUNTIF('技術職員有資格者名簿（見本）'!C23:T23,131)&gt;=1,1,0)</f>
        <v>0</v>
      </c>
      <c r="CH23" s="47">
        <f>IF(CG23=1,0,(IF(0=((COUNTIF('技術職員有資格者名簿（見本）'!C23:T23,232) )),0,1)))</f>
        <v>0</v>
      </c>
      <c r="CI23" s="47">
        <f>IF(CG23+CH23=1,0,(IF(0=((COUNTIF('技術職員有資格者名簿（見本）'!C23:T23,144)+COUNTIF('技術職員有資格者名簿（見本）'!C23:T23,259)+COUNTIF('技術職員有資格者名簿（見本）'!C23:T23,"64-22")+COUNTIF('技術職員有資格者名簿（見本）'!C23:T23,"001-22")+COUNTIF('技術職員有資格者名簿（見本）'!C23:T23,"002-22"))),0,1)))</f>
        <v>0</v>
      </c>
      <c r="CJ23" s="47">
        <f>IF(COUNTIF('技術職員有資格者名簿（見本）'!C23:T23,133)&gt;=1,1,0)</f>
        <v>0</v>
      </c>
      <c r="CK23" s="47">
        <f>IF(CJ23=1,0,(IF(0=((COUNTIF('技術職員有資格者名簿（見本）'!C23:T23,234))),0,1)))</f>
        <v>0</v>
      </c>
      <c r="CL23" s="47">
        <f>IF(CJ23+CK23=1,0,(IF(0=((COUNTIF('技術職員有資格者名簿（見本）'!C23:T23,141)+COUNTIF('技術職員有資格者名簿（見本）'!C23:T23,142)+COUNTIF('技術職員有資格者名簿（見本）'!C23:T23,150)+COUNTIF('技術職員有資格者名簿（見本）'!C23:T23,151)+COUNTIF('技術職員有資格者名簿（見本）'!C23:T23,196)+COUNTIF('技術職員有資格者名簿（見本）'!C23:T23,296)+COUNTIF('技術職員有資格者名簿（見本）'!C23:T23,"64-23")+COUNTIF('技術職員有資格者名簿（見本）'!C23:T23,"001-23")+COUNTIF('技術職員有資格者名簿（見本）'!C23:T23,"002-23"))),0,1)))</f>
        <v>0</v>
      </c>
      <c r="CM23" s="47">
        <v>0</v>
      </c>
      <c r="CN23" s="47">
        <v>0</v>
      </c>
      <c r="CO23" s="47">
        <f>IF(CM23+CN23=1,0,(IF(0=((COUNTIF('技術職員有資格者名簿（見本）'!C23:T23,148)+COUNTIF('技術職員有資格者名簿（見本）'!C23:T23,198)+COUNTIF('技術職員有資格者名簿（見本）'!C23:T23,298)+COUNTIF('技術職員有資格者名簿（見本）'!C23:T23,61)+COUNTIF('技術職員有資格者名簿（見本）'!C23:T23,"001-24")+COUNTIF('技術職員有資格者名簿（見本）'!C23:T23,"002-24"))),0,1)))</f>
        <v>0</v>
      </c>
      <c r="CP23" s="47">
        <f>IF(COUNTIF('技術職員有資格者名簿（見本）'!C23:T23,120)&gt;=1,1,0)</f>
        <v>0</v>
      </c>
      <c r="CQ23" s="47">
        <f>IF(CP23=1,0,(IF(0=((COUNTIF('技術職員有資格者名簿（見本）'!C23:T23,223) )),0,1)))</f>
        <v>0</v>
      </c>
      <c r="CR23" s="47">
        <f>IF(CP23+CQ23=1,0,(IF(0=((COUNTIF('技術職員有資格者名簿（見本）'!C23:T23,195)+COUNTIF('技術職員有資格者名簿（見本）'!C23:T23,295)+COUNTIF('技術職員有資格者名簿（見本）'!C23:T23,"64-25")+COUNTIF('技術職員有資格者名簿（見本）'!C23:T23,"001-25")+COUNTIF('技術職員有資格者名簿（見本）'!C23:T23,"002-25"))),0,1)))</f>
        <v>0</v>
      </c>
      <c r="CS23" s="47">
        <f>IF(COUNTIF('技術職員有資格者名簿（見本）'!C23:T23,113)&gt;=1,1,0)</f>
        <v>0</v>
      </c>
      <c r="CT23" s="47">
        <f>IF(CS23=1,0,(IF(0=((COUNTIF('技術職員有資格者名簿（見本）'!C23:T23,214) )),0,1)))</f>
        <v>0</v>
      </c>
      <c r="CU23" s="47">
        <f>IF(CS23+CT23=1,0,(IF(0=((COUNTIF('技術職員有資格者名簿（見本）'!C23:T23,147)+COUNTIF('技術職員有資格者名簿（見本）'!C23:T23,148)+COUNTIF('技術職員有資格者名簿（見本）'!C23:T23,153)+COUNTIF('技術職員有資格者名簿（見本）'!C23:T23,154)+COUNTIF('技術職員有資格者名簿（見本）'!C23:T23,"001-26")+COUNTIF('技術職員有資格者名簿（見本）'!C23:T23,"002-26"))),0,1)))</f>
        <v>0</v>
      </c>
      <c r="CV23" s="47">
        <v>0</v>
      </c>
      <c r="CW23" s="47">
        <v>0</v>
      </c>
      <c r="CX23" s="47">
        <f>IF(COUNTIF('技術職員有資格者名簿（見本）'!C23:T23,168)+COUNTIF('技術職員有資格者名簿（見本）'!C23:T23,169)+COUNTIF('技術職員有資格者名簿（見本）'!C23:T23,"64-27")+COUNTIF('技術職員有資格者名簿（見本）'!C23:T23,"001-27")+COUNTIF('技術職員有資格者名簿（見本）'!C23:T23,"002-27")&gt;=1,1,0)</f>
        <v>0</v>
      </c>
      <c r="CY23" s="47">
        <v>0</v>
      </c>
      <c r="CZ23" s="47">
        <v>0</v>
      </c>
      <c r="DA23" s="47">
        <f>IF(COUNTIF('技術職員有資格者名簿（見本）'!C23:T23,154)+COUNTIF('技術職員有資格者名簿（見本）'!C23:T23,"001-28")+COUNTIF('技術職員有資格者名簿（見本）'!C23:T23,"002-28")&gt;=1,1,0)</f>
        <v>0</v>
      </c>
      <c r="DB23" s="47">
        <f>IF(COUNTIF('技術職員有資格者名簿（見本）'!C23:T23,113)+COUNTIF('技術職員有資格者名簿（見本）'!C23:T23,120)&gt;=1,1,0)</f>
        <v>0</v>
      </c>
      <c r="DC23" s="47">
        <f>IF(DB23=1,0,(IF(0=((COUNTIF('技術職員有資格者名簿（見本）'!C23:T23,214)+COUNTIF('技術職員有資格者名簿（見本）'!C23:T23,221)+COUNTIF('技術職員有資格者名簿（見本）'!C23:T23,222))),0,1)))</f>
        <v>0</v>
      </c>
      <c r="DD23" s="47">
        <f>IF(DB23+DC23=1,0,(IF(0=((COUNTIF('技術職員有資格者名簿（見本）'!C23:T23,141)+COUNTIF('技術職員有資格者名簿（見本）'!C23:T23,142)+COUNTIF('技術職員有資格者名簿（見本）'!C23:T23,157)++COUNTIF('技術職員有資格者名簿（見本）'!C23:T23,257)+COUNTIF('技術職員有資格者名簿（見本）'!C23:T23,60)+COUNTIF('技術職員有資格者名簿（見本）'!C23:T23,"001-29")+COUNTIF('技術職員有資格者名簿（見本）'!C23:T23,"002-29"))),0,1)))</f>
        <v>0</v>
      </c>
    </row>
    <row r="24" spans="1:108" ht="48" customHeight="1">
      <c r="A24" s="125">
        <v>14</v>
      </c>
      <c r="B24" s="163"/>
      <c r="C24" s="164"/>
      <c r="D24" s="159" t="str">
        <f>IFERROR(VLOOKUP($C24,建設工事資格区分コード表!$A:$F,4,FALSE)&amp;"","")</f>
        <v/>
      </c>
      <c r="E24" s="160" t="str">
        <f>IFERROR(VLOOKUP($C24,建設工事資格区分コード表!$A:$F,6,FALSE),"")</f>
        <v/>
      </c>
      <c r="F24" s="165"/>
      <c r="G24" s="159" t="str">
        <f>IFERROR(VLOOKUP($F24,建設工事資格区分コード表!$A:$F,4,FALSE)&amp;"","")</f>
        <v/>
      </c>
      <c r="H24" s="160" t="str">
        <f>IFERROR(VLOOKUP($F24,建設工事資格区分コード表!$A:$F,6,FALSE),"")</f>
        <v/>
      </c>
      <c r="I24" s="166"/>
      <c r="J24" s="159" t="str">
        <f>IFERROR(VLOOKUP($I24,建設工事資格区分コード表!$A:$F,4,FALSE)&amp;"","")</f>
        <v/>
      </c>
      <c r="K24" s="160" t="str">
        <f>IFERROR(VLOOKUP($I24,建設工事資格区分コード表!$A:$F,6,FALSE),"")</f>
        <v/>
      </c>
      <c r="L24" s="165"/>
      <c r="M24" s="159" t="str">
        <f>IFERROR(VLOOKUP($L24,建設工事資格区分コード表!$A:$F,4,FALSE)&amp;"","")</f>
        <v/>
      </c>
      <c r="N24" s="160" t="str">
        <f>IFERROR(VLOOKUP($L24,建設工事資格区分コード表!$A:$F,6,FALSE),"")</f>
        <v/>
      </c>
      <c r="O24" s="165"/>
      <c r="P24" s="159" t="str">
        <f>IFERROR(VLOOKUP($O24,建設工事資格区分コード表!$A:$F,4,FALSE)&amp;"","")</f>
        <v/>
      </c>
      <c r="Q24" s="160" t="str">
        <f>IFERROR(VLOOKUP($O24,建設工事資格区分コード表!$A:$F,6,FALSE),"")</f>
        <v/>
      </c>
      <c r="R24" s="165"/>
      <c r="S24" s="159" t="str">
        <f>IFERROR(VLOOKUP($R24,建設工事資格区分コード表!$A:$F,4,FALSE)&amp;"","")</f>
        <v/>
      </c>
      <c r="T24" s="161" t="str">
        <f>IFERROR(VLOOKUP($R24,建設工事資格区分コード表!$A:$F,6,FALSE),"")</f>
        <v/>
      </c>
      <c r="V24" s="47">
        <f>IF(COUNTIF('技術職員有資格者名簿（見本）'!C24:T24,111)+COUNTIF('技術職員有資格者名簿（見本）'!C24:T24,113)&gt;=1,1,0)</f>
        <v>0</v>
      </c>
      <c r="W24" s="47">
        <f>IF(V24=1,0,(IF(0=((COUNTIF('技術職員有資格者名簿（見本）'!$C24:$T24,212)+COUNTIF('技術職員有資格者名簿（見本）'!$C24:$T24,214))),0,1)))</f>
        <v>0</v>
      </c>
      <c r="X24" s="73">
        <f>IF(V24+W24=1,0,(IF(0=((COUNTIF('技術職員有資格者名簿（見本）'!C24:T24,141)+COUNTIF('技術職員有資格者名簿（見本）'!C24:T24,142)+COUNTIF('技術職員有資格者名簿（見本）'!C24:T24,143)++COUNTIF('技術職員有資格者名簿（見本）'!C24:T24,149)+COUNTIF('技術職員有資格者名簿（見本）'!C24:T24,151)+COUNTIF('技術職員有資格者名簿（見本）'!C24:T24,"001-1")+COUNTIF('技術職員有資格者名簿（見本）'!C24:T24,"002-1"))),0,1)))</f>
        <v>0</v>
      </c>
      <c r="Y24" s="47">
        <f>IF(COUNTIF('技術職員有資格者名簿（見本）'!C24:T24,120)+COUNTIF('技術職員有資格者名簿（見本）'!C24:T24,137)&gt;=1,1,0)</f>
        <v>0</v>
      </c>
      <c r="Z24" s="47">
        <f>IF(COUNTIF('技術職員有資格者名簿（見本）'!C24:T24,221)+COUNTIF('技術職員有資格者名簿（見本）'!C24:T24,238)&gt;=1,1,0)</f>
        <v>0</v>
      </c>
      <c r="AA24" s="73">
        <f>IF(Y24+Z24=1,0,(IF(0=((COUNTIF('技術職員有資格者名簿（見本）'!F24:W24,"001-2")+COUNTIF('技術職員有資格者名簿（見本）'!F24:W24,"002-2"))),0,1)))</f>
        <v>0</v>
      </c>
      <c r="AB24" s="47">
        <f>IF(COUNTIF('技術職員有資格者名簿（見本）'!C24:T24,120)+COUNTIF('技術職員有資格者名簿（見本）'!C24:T24,137)&gt;=1,1,0)</f>
        <v>0</v>
      </c>
      <c r="AC24" s="47">
        <f>IF(AB24=1,0,(IF(0=((COUNTIF('技術職員有資格者名簿（見本）'!C24:T24,222)+COUNTIF('技術職員有資格者名簿（見本）'!C24:T24,223)+COUNTIF('技術職員有資格者名簿（見本）'!C24:T24,238)+COUNTIF('技術職員有資格者名簿（見本）'!C24:T24,239) )),0,1)))</f>
        <v>0</v>
      </c>
      <c r="AD24" s="73">
        <f>IF(AB24+AC24=1,0,(IF(0=(COUNTIF('技術職員有資格者名簿（見本）'!C24:T24,171)+COUNTIF('技術職員有資格者名簿（見本）'!C24:T24,271)+COUNTIF('技術職員有資格者名簿（見本）'!C24:T24,164)++COUNTIF('技術職員有資格者名簿（見本）'!C24:T24,264)+COUNTIF('技術職員有資格者名簿（見本）'!C24:T24,"64-3" )+COUNTIF('技術職員有資格者名簿（見本）'!C24:T24,"001-3")+COUNTIF('技術職員有資格者名簿（見本）'!C24:T24,"002-3")),0,1)))</f>
        <v>0</v>
      </c>
      <c r="AE24" s="47">
        <f>IF(COUNTIF('技術職員有資格者名簿（見本）'!C24:T24,120)&gt;=1,1,0)</f>
        <v>0</v>
      </c>
      <c r="AF24" s="47">
        <f>IF(AE24=1,0,(IF(0=((COUNTIF('技術職員有資格者名簿（見本）'!C24:T24,223) )),0,1)))</f>
        <v>0</v>
      </c>
      <c r="AG24" s="73">
        <f>IF(AE24+AF24=1,0,(IF(0=((COUNTIF('技術職員有資格者名簿（見本）'!C24:T24,172)+COUNTIF('技術職員有資格者名簿（見本）'!C24:T24,272)+COUNTIF('技術職員有資格者名簿（見本）'!C24:T24,"64-4")+COUNTIF('技術職員有資格者名簿（見本）'!C24:T24,"001-4")+COUNTIF('技術職員有資格者名簿（見本）'!C24:T24,"002-4"))),0,1)))</f>
        <v>0</v>
      </c>
      <c r="AH24" s="47">
        <f>IF(COUNTIF('技術職員有資格者名簿（見本）'!C24:T24,111)+COUNTIF('技術職員有資格者名簿（見本）'!C24:T24,113)+COUNTIF('技術職員有資格者名簿（見本）'!C24:T24,120)&gt;=1,1,0)</f>
        <v>0</v>
      </c>
      <c r="AI24" s="47">
        <f>IF(AH24=1,0,(IF(0=((COUNTIF('技術職員有資格者名簿（見本）'!C24:T24,212)+COUNTIF('技術職員有資格者名簿（見本）'!C24:T24,214)+COUNTIF('技術職員有資格者名簿（見本）'!C24:T24,216)+COUNTIF('技術職員有資格者名簿（見本）'!C24:T24,222))),0,1)))</f>
        <v>0</v>
      </c>
      <c r="AJ24" s="47">
        <f>IF(AH24+AI24=1,0,(IF(0=((COUNTIF('技術職員有資格者名簿（見本）'!C24:T24,141)+COUNTIF('技術職員有資格者名簿（見本）'!C24:T24,142)+COUNTIF('技術職員有資格者名簿（見本）'!C24:T24,143)+COUNTIF('技術職員有資格者名簿（見本）'!C24:T24,149)+COUNTIF('技術職員有資格者名簿（見本）'!C24:T24,151)+COUNTIF('技術職員有資格者名簿（見本）'!C24:T24,164)+COUNTIF('技術職員有資格者名簿（見本）'!C24:T24,264)+COUNTIF('技術職員有資格者名簿（見本）'!C24:T24,157)+COUNTIF('技術職員有資格者名簿（見本）'!C24:T24,257)+COUNTIF('技術職員有資格者名簿（見本）'!C24:T24,173)+COUNTIF('技術職員有資格者名簿（見本）'!C24:T24,273)+COUNTIF('技術職員有資格者名簿（見本）'!C24:T24,166)+COUNTIF('技術職員有資格者名簿（見本）'!C24:T24,266)+COUNTIF('技術職員有資格者名簿（見本）'!C24:T24,61)+COUNTIF('技術職員有資格者名簿（見本）'!C24:T24,40)+COUNTIF('技術職員有資格者名簿（見本）'!C24:T24,"64-5")+COUNTIF('技術職員有資格者名簿（見本）'!C24:T24,"001-5")+COUNTIF('技術職員有資格者名簿（見本）'!C24:T24,"002-5") )),0,1)))</f>
        <v>0</v>
      </c>
      <c r="AK24" s="47">
        <f>IF(COUNTIF('技術職員有資格者名簿（見本）'!C24:T24,113)+COUNTIF('技術職員有資格者名簿（見本）'!C24:T24,120)&gt;=1,1,0)</f>
        <v>0</v>
      </c>
      <c r="AL24" s="47">
        <f>IF(AK24=1,0,(IF(0=((COUNTIF('技術職員有資格者名簿（見本）'!C24:T24,214)+COUNTIF('技術職員有資格者名簿（見本）'!C24:T24,223))),0,1)))</f>
        <v>0</v>
      </c>
      <c r="AM24" s="47">
        <f>IF(AK24+AL24=1,0,(IF(0=((COUNTIF('技術職員有資格者名簿（見本）'!C24:T24,179)+COUNTIF('技術職員有資格者名簿（見本）'!C24:T24,279)+COUNTIF('技術職員有資格者名簿（見本）'!C24:T24,180)++COUNTIF('技術職員有資格者名簿（見本）'!C24:T24,280)+COUNTIF('技術職員有資格者名簿（見本）'!C24:T24,"64-6")+COUNTIF('技術職員有資格者名簿（見本）'!C24:T24,"001-6")+COUNTIF('技術職員有資格者名簿（見本）'!C24:T24,"002-6"))),0,1)))</f>
        <v>0</v>
      </c>
      <c r="AN24" s="47">
        <f>IF(COUNTIF('技術職員有資格者名簿（見本）'!C24:T24,120)+COUNTIF('技術職員有資格者名簿（見本）'!C24:T24,137)&gt;=1,1,0)</f>
        <v>0</v>
      </c>
      <c r="AO24" s="47">
        <f>IF(AN24=1,0,(IF(0=((COUNTIF('技術職員有資格者名簿（見本）'!C24:T24,223)+COUNTIF('技術職員有資格者名簿（見本）'!C24:T24,238) )),0,1)))</f>
        <v>0</v>
      </c>
      <c r="AP24" s="47">
        <f>IF(AN24+AO24=1,0,(IF(0=((COUNTIF('技術職員有資格者名簿（見本）'!C24:T24,170)+COUNTIF('技術職員有資格者名簿（見本）'!C24:T24,270)+COUNTIF('技術職員有資格者名簿（見本）'!C24:T24,184)++COUNTIF('技術職員有資格者名簿（見本）'!C24:T24,284)+COUNTIF('技術職員有資格者名簿（見本）'!C24:T24,186)+COUNTIF('技術職員有資格者名簿（見本）'!C24:T24,286)+COUNTIF('技術職員有資格者名簿（見本）'!C24:T24,"64-7")+COUNTIF('技術職員有資格者名簿（見本）'!C24:T24,"001-7")+COUNTIF('技術職員有資格者名簿（見本）'!C24:T24,"002-7"))),0,1)))</f>
        <v>0</v>
      </c>
      <c r="AQ24" s="47">
        <f>IF(COUNTIF('技術職員有資格者名簿（見本）'!C24:T24,127)&gt;=1,1,0)</f>
        <v>0</v>
      </c>
      <c r="AR24" s="47">
        <f>IF(AQ24=1,0,(IF(0=((COUNTIF('技術職員有資格者名簿（見本）'!C24:T24,228)+COUNTIF('技術職員有資格者名簿（見本）'!C24:T24,155) )),0,1)))</f>
        <v>0</v>
      </c>
      <c r="AS24" s="47">
        <f>IF(AQ24+AR24=1,0,(IF(0=((COUNTIF('技術職員有資格者名簿（見本）'!C24:T24,141)+COUNTIF('技術職員有資格者名簿（見本）'!C24:T24,142)+COUNTIF('技術職員有資格者名簿（見本）'!C24:T24,144)++COUNTIF('技術職員有資格者名簿（見本）'!C24:T24,256)+COUNTIF('技術職員有資格者名簿（見本）'!C24:T24,258)+COUNTIF('技術職員有資格者名簿（見本）'!C24:T24,62)+COUNTIF('技術職員有資格者名簿（見本）'!C24:T24,63)+COUNTIF('技術職員有資格者名簿（見本）'!C24:T24,"64-8")+COUNTIF('技術職員有資格者名簿（見本）'!C24:T24,"001-8")+COUNTIF('技術職員有資格者名簿（見本）'!C24:T24,"002-8"))),0,1)))</f>
        <v>0</v>
      </c>
      <c r="AT24" s="47">
        <f>IF(COUNTIF('技術職員有資格者名簿（見本）'!C24:T24,129)&gt;=1,1,0)</f>
        <v>0</v>
      </c>
      <c r="AU24" s="47">
        <f>IF(AT24=1,0,(IF(0=((COUNTIF('技術職員有資格者名簿（見本）'!C24:T24,230) )),0,1)))</f>
        <v>0</v>
      </c>
      <c r="AV24" s="47">
        <f>IF(AT24+AU24=1,0,(IF(0=((COUNTIF('技術職員有資格者名簿（見本）'!C24:T24,146)+COUNTIF('技術職員有資格者名簿（見本）'!C24:T24,147)+COUNTIF('技術職員有資格者名簿（見本）'!C24:T24,148)+COUNTIF('技術職員有資格者名簿（見本）'!C24:T24,152)+COUNTIF('技術職員有資格者名簿（見本）'!C24:T24,153)+COUNTIF('技術職員有資格者名簿（見本）'!C24:T24,154)+COUNTIF('技術職員有資格者名簿（見本）'!C24:T24,265)+COUNTIF('技術職員有資格者名簿（見本）'!C24:T24,174)+COUNTIF('技術職員有資格者名簿（見本）'!C24:T24,274)+COUNTIF('技術職員有資格者名簿（見本）'!C24:T24,175)+COUNTIF('技術職員有資格者名簿（見本）'!C24:T24,275)+COUNTIF('技術職員有資格者名簿（見本）'!C24:T24,176)+COUNTIF('技術職員有資格者名簿（見本）'!C24:T24,276)+COUNTIF('技術職員有資格者名簿（見本）'!C24:T24,170)+COUNTIF('技術職員有資格者名簿（見本）'!C24:T24,270)+COUNTIF('技術職員有資格者名簿（見本）'!C24:T24,62)+COUNTIF('技術職員有資格者名簿（見本）'!C24:T24,63)+COUNTIF('技術職員有資格者名簿（見本）'!C24:T24,"64-9")+COUNTIF('技術職員有資格者名簿（見本）'!C24:T24,"001-9")+COUNTIF('技術職員有資格者名簿（見本）'!C24:T24,"002-9"))),0,1)))</f>
        <v>0</v>
      </c>
      <c r="AW24" s="47">
        <f>IF(COUNTIF('技術職員有資格者名簿（見本）'!C24:T24,120)+COUNTIF('技術職員有資格者名簿（見本）'!C24:T24,137)&gt;=1,1,0)</f>
        <v>0</v>
      </c>
      <c r="AX24" s="47">
        <f>IF(AW24=1,0,(IF(0=((COUNTIF('技術職員有資格者名簿（見本）'!C24:T24,222)+COUNTIF('技術職員有資格者名簿（見本）'!C24:T24,223)+COUNTIF('技術職員有資格者名簿（見本）'!C24:T24,238))),0,1)))</f>
        <v>0</v>
      </c>
      <c r="AY24" s="47">
        <f>IF(AW24+AX24=1,0,(IF(0=((COUNTIF('技術職員有資格者名簿（見本）'!C24:T24,177)+COUNTIF('技術職員有資格者名簿（見本）'!C24:T24,277)+COUNTIF('技術職員有資格者名簿（見本）'!C24:T24,178)++COUNTIF('技術職員有資格者名簿（見本）'!C24:T24,278)+COUNTIF('技術職員有資格者名簿（見本）'!C24:T24,179)+COUNTIF('技術職員有資格者名簿（見本）'!C24:T24,279)+COUNTIF('技術職員有資格者名簿（見本）'!C24:T24,"64-10")+COUNTIF('技術職員有資格者名簿（見本）'!C24:T24,"001-10")+COUNTIF('技術職員有資格者名簿（見本）'!C24:T24,"002-10"))),0,1)))</f>
        <v>0</v>
      </c>
      <c r="AZ24" s="47">
        <f>IF(COUNTIF('技術職員有資格者名簿（見本）'!C24:T24,113)+COUNTIF('技術職員有資格者名簿（見本）'!C24:T24,120)+COUNTIF('技術職員有資格者名簿（見本）'!C24:T24,137)&gt;=1,1,0)</f>
        <v>0</v>
      </c>
      <c r="BA24" s="47">
        <f>IF(AZ24=1,0,(IF(0=((COUNTIF('技術職員有資格者名簿（見本）'!C24:T24,214)+COUNTIF('技術職員有資格者名簿（見本）'!C24:T24,222))),0,1)))</f>
        <v>0</v>
      </c>
      <c r="BB24" s="47">
        <f>IF(AZ24+BA24=1,0,(IF(0=((COUNTIF('技術職員有資格者名簿（見本）'!C24:T24,142)+COUNTIF('技術職員有資格者名簿（見本）'!C24:T24,181)+COUNTIF('技術職員有資格者名簿（見本）'!C24:T24,281)++COUNTIF('技術職員有資格者名簿（見本）'!C24:T24,"64-11")+COUNTIF('技術職員有資格者名簿（見本）'!C24:T24,"001-11")+COUNTIF('技術職員有資格者名簿（見本）'!C24:T24,"002-11"))),0,1)))</f>
        <v>0</v>
      </c>
      <c r="BC24" s="47">
        <f>IF(COUNTIF('技術職員有資格者名簿（見本）'!C24:T24,120)&gt;=1,1,0)</f>
        <v>0</v>
      </c>
      <c r="BD24" s="47">
        <f>IF(BC24=1,0,(IF(0=((COUNTIF('技術職員有資格者名簿（見本）'!C24:T24,222))),0,1)))</f>
        <v>0</v>
      </c>
      <c r="BE24" s="47">
        <f>IF(BC24+BD24=1,0,(IF(0=((COUNTIF('技術職員有資格者名簿（見本）'!C24:T24,182)+COUNTIF('技術職員有資格者名簿（見本）'!C24:T24,282)++COUNTIF('技術職員有資格者名簿（見本）'!C24:T24,"64-12")+COUNTIF('技術職員有資格者名簿（見本）'!C24:T24,"001-12")+COUNTIF('技術職員有資格者名簿（見本）'!C24:T24,"002-12"))),0,1)))</f>
        <v>0</v>
      </c>
      <c r="BF24" s="47">
        <f>IF(COUNTIF('技術職員有資格者名簿（見本）'!C24:T24,111)+COUNTIF('技術職員有資格者名簿（見本）'!C24:T24,113)&gt;=1,1,0)</f>
        <v>0</v>
      </c>
      <c r="BG24" s="47">
        <f>IF(BF24=1,0,(IF(0=((COUNTIF('技術職員有資格者名簿（見本）'!C24:T24,212)+COUNTIF('技術職員有資格者名簿（見本）'!C24:T24,214))),0,1)))</f>
        <v>0</v>
      </c>
      <c r="BH24" s="47">
        <f>IF(BF24+BG24=1,0,(IF(0=((COUNTIF('技術職員有資格者名簿（見本）'!C24:T24,141)+COUNTIF('技術職員有資格者名簿（見本）'!C24:T24,142)++COUNTIF('技術職員有資格者名簿（見本）'!C24:T24,"64-13")+COUNTIF('技術職員有資格者名簿（見本）'!C24:T24,"001-13")+COUNTIF('技術職員有資格者名簿（見本）'!C24:T24,"002-13"))),0,1)))</f>
        <v>0</v>
      </c>
      <c r="BI24" s="47">
        <f>IF(COUNTIF('技術職員有資格者名簿（見本）'!C24:T24,113)&gt;=1,1,0)</f>
        <v>0</v>
      </c>
      <c r="BJ24" s="47">
        <f>IF(BI24=1,0,(IF(0=((COUNTIF('技術職員有資格者名簿（見本）'!C24:T24,214))),0,1)))</f>
        <v>0</v>
      </c>
      <c r="BK24" s="47">
        <f>IF(BI24+BJ24=1,0,(IF(0=((COUNTIF('技術職員有資格者名簿（見本）'!C24:T24,141)+COUNTIF('技術職員有資格者名簿（見本）'!C24:T24,142)+COUNTIF('技術職員有資格者名簿（見本）'!C24:T24,149)+COUNTIF('技術職員有資格者名簿（見本）'!C24:T24,"64-14")+COUNTIF('技術職員有資格者名簿（見本）'!C24:T24,"001-14")+COUNTIF('技術職員有資格者名簿（見本）'!C24:T24,"002-14"))),0,1)))</f>
        <v>0</v>
      </c>
      <c r="BL24" s="47">
        <f>IF(COUNTIF('技術職員有資格者名簿（見本）'!C24:T24,120)&gt;=1,1,0)</f>
        <v>0</v>
      </c>
      <c r="BM24" s="47">
        <f>IF(BL24=1,0,(IF(0=((COUNTIF('技術職員有資格者名簿（見本）'!C24:T24,223) )),0,1)))</f>
        <v>0</v>
      </c>
      <c r="BN24" s="47">
        <f>IF(BL24+BM24=1,0,(IF(0=((COUNTIF('技術職員有資格者名簿（見本）'!C24:T24,170)+COUNTIF('技術職員有資格者名簿（見本）'!C24:T24,270)+COUNTIF('技術職員有資格者名簿（見本）'!C24:T24,183)+COUNTIF('技術職員有資格者名簿（見本）'!C24:T24,283)+COUNTIF('技術職員有資格者名簿（見本）'!C24:T24,184)+COUNTIF('技術職員有資格者名簿（見本）'!C24:T24,284)+COUNTIF('技術職員有資格者名簿（見本）'!C24:T24,185)+COUNTIF('技術職員有資格者名簿（見本）'!C24:T24,285)+COUNTIF('技術職員有資格者名簿（見本）'!C24:T24,"64-15")+COUNTIF('技術職員有資格者名簿（見本）'!C24:T24,"001-15")+COUNTIF('技術職員有資格者名簿（見本）'!C24:T24,"002-15"))),0,1)))</f>
        <v>0</v>
      </c>
      <c r="BO24" s="47">
        <f>IF(COUNTIF('技術職員有資格者名簿（見本）'!C24:T24,120)&gt;=1,1,0)</f>
        <v>0</v>
      </c>
      <c r="BP24" s="47">
        <f>IF(BO24=1,0,(IF(0=((COUNTIF('技術職員有資格者名簿（見本）'!C24:T24,223) )),0,1)))</f>
        <v>0</v>
      </c>
      <c r="BQ24" s="47">
        <f>IF(BO24+BP24=1,0,(IF(0=((COUNTIF('技術職員有資格者名簿（見本）'!C24:T24,187)+COUNTIF('技術職員有資格者名簿（見本）'!C24:T24,287)++COUNTIF('技術職員有資格者名簿（見本）'!C24:T24,"64-16")+COUNTIF('技術職員有資格者名簿（見本）'!C24:T24,"001-16")+COUNTIF('技術職員有資格者名簿（見本）'!C24:T24,"002-16"))),0,1)))</f>
        <v>0</v>
      </c>
      <c r="BR24" s="47">
        <f>IF(COUNTIF('技術職員有資格者名簿（見本）'!C24:T24,113)+COUNTIF('技術職員有資格者名簿（見本）'!C24:T24,120)&gt;=1,1,0)</f>
        <v>0</v>
      </c>
      <c r="BS24" s="47">
        <f>IF(BR24=1,0,(IF(0=((COUNTIF('技術職員有資格者名簿（見本）'!C24:T24,215)+COUNTIF('技術職員有資格者名簿（見本）'!C24:T24,223))),0,1)))</f>
        <v>0</v>
      </c>
      <c r="BT24" s="47">
        <f>IF(BR24+BS24=1,0,(IF(0=((COUNTIF('技術職員有資格者名簿（見本）'!C24:T24,188)+COUNTIF('技術職員有資格者名簿（見本）'!C24:T24,288)+COUNTIF('技術職員有資格者名簿（見本）'!C24:T24,189)++COUNTIF('技術職員有資格者名簿（見本）'!C24:T24,289)+COUNTIF('技術職員有資格者名簿（見本）'!C24:T24,190)+COUNTIF('技術職員有資格者名簿（見本）'!C24:T24,290)+COUNTIF('技術職員有資格者名簿（見本）'!C24:T24,191)+COUNTIF('技術職員有資格者名簿（見本）'!C24:T24,291)+COUNTIF('技術職員有資格者名簿（見本）'!C24:T24,167)+COUNTIF('技術職員有資格者名簿（見本）'!C24:T24,"64-17")+COUNTIF('技術職員有資格者名簿（見本）'!C24:T24,"001-17")+COUNTIF('技術職員有資格者名簿（見本）'!C24:T24,"002-17"))),0,1)))</f>
        <v>0</v>
      </c>
      <c r="BU24" s="47">
        <f>IF(COUNTIF('技術職員有資格者名簿（見本）'!C24:T24,120)&gt;=1,1,0)</f>
        <v>0</v>
      </c>
      <c r="BV24" s="47">
        <f>IF(BU24=1,0,(IF(0=((COUNTIF('技術職員有資格者名簿（見本）'!C24:T24,223) )),0,1)))</f>
        <v>0</v>
      </c>
      <c r="BW24" s="47">
        <f>IF(BU24+BV24=1,0,(IF(0=((COUNTIF('技術職員有資格者名簿（見本）'!C24:T24,197)+COUNTIF('技術職員有資格者名簿（見本）'!C24:T24,297)++COUNTIF('技術職員有資格者名簿（見本）'!C24:T24,"64-18")+COUNTIF('技術職員有資格者名簿（見本）'!C24:T24,"001-18")+COUNTIF('技術職員有資格者名簿（見本）'!C24:T24,"002-18"))),0,1)))</f>
        <v>0</v>
      </c>
      <c r="BX24" s="47">
        <f>IF(COUNTIF('技術職員有資格者名簿（見本）'!C24:T24,120)+COUNTIF('技術職員有資格者名簿（見本）'!C24:T24,137)&gt;=1,1,0)</f>
        <v>0</v>
      </c>
      <c r="BY24" s="47">
        <f>IF(BX24=1,0,(IF(0=((COUNTIF('技術職員有資格者名簿（見本）'!C24:T24,223)+COUNTIF('技術職員有資格者名簿（見本）'!C24:T24,238) )),0,1)))</f>
        <v>0</v>
      </c>
      <c r="BZ24" s="47">
        <f>IF(BX24+BY24=1,0,(IF(0=((COUNTIF('技術職員有資格者名簿（見本）'!C24:T24,192)+COUNTIF('技術職員有資格者名簿（見本）'!C24:T24,292)+COUNTIF('技術職員有資格者名簿（見本）'!C24:T24,193)++COUNTIF('技術職員有資格者名簿（見本）'!C24:T24,293)+COUNTIF('技術職員有資格者名簿（見本）'!C24:T24,"64-19")+COUNTIF('技術職員有資格者名簿（見本）'!C24:T24,"001-19")+COUNTIF('技術職員有資格者名簿（見本）'!C24:T24,"002-19"))),0,1)))</f>
        <v>0</v>
      </c>
      <c r="CA24" s="47">
        <v>0</v>
      </c>
      <c r="CB24" s="47">
        <v>0</v>
      </c>
      <c r="CC24" s="47">
        <f>IF(CA24+CB24=1,0,(IF(0=((COUNTIF('技術職員有資格者名簿（見本）'!C24:T24,145)+COUNTIF('技術職員有資格者名簿（見本）'!C24:T24,146)+COUNTIF('技術職員有資格者名簿（見本）'!C24:T24,"001-20")+COUNTIF('技術職員有資格者名簿（見本）'!C24:T24,"002-20"))),0,1)))</f>
        <v>0</v>
      </c>
      <c r="CD24" s="47">
        <f>IF(COUNTIF('技術職員有資格者名簿（見本）'!C24:T24,120)&gt;=1,1,0)</f>
        <v>0</v>
      </c>
      <c r="CE24" s="47">
        <f>IF(CD24=1,0,(IF(0=((COUNTIF('技術職員有資格者名簿（見本）'!C24:T24,223) )),0,1)))</f>
        <v>0</v>
      </c>
      <c r="CF24" s="47">
        <f>IF(CD24+CE24=1,0,(IF(0=((COUNTIF('技術職員有資格者名簿（見本）'!C24:T24,194)+COUNTIF('技術職員有資格者名簿（見本）'!C24:T24,294)+COUNTIF('技術職員有資格者名簿（見本）'!C24:T24,"64-21")+COUNTIF('技術職員有資格者名簿（見本）'!C24:T24,"001-21")+COUNTIF('技術職員有資格者名簿（見本）'!C24:T24,"002-21"))),0,1)))</f>
        <v>0</v>
      </c>
      <c r="CG24" s="47">
        <f>IF(COUNTIF('技術職員有資格者名簿（見本）'!C24:T24,131)&gt;=1,1,0)</f>
        <v>0</v>
      </c>
      <c r="CH24" s="47">
        <f>IF(CG24=1,0,(IF(0=((COUNTIF('技術職員有資格者名簿（見本）'!C24:T24,232) )),0,1)))</f>
        <v>0</v>
      </c>
      <c r="CI24" s="47">
        <f>IF(CG24+CH24=1,0,(IF(0=((COUNTIF('技術職員有資格者名簿（見本）'!C24:T24,144)+COUNTIF('技術職員有資格者名簿（見本）'!C24:T24,259)+COUNTIF('技術職員有資格者名簿（見本）'!C24:T24,"64-22")+COUNTIF('技術職員有資格者名簿（見本）'!C24:T24,"001-22")+COUNTIF('技術職員有資格者名簿（見本）'!C24:T24,"002-22"))),0,1)))</f>
        <v>0</v>
      </c>
      <c r="CJ24" s="47">
        <f>IF(COUNTIF('技術職員有資格者名簿（見本）'!C24:T24,133)&gt;=1,1,0)</f>
        <v>0</v>
      </c>
      <c r="CK24" s="47">
        <f>IF(CJ24=1,0,(IF(0=((COUNTIF('技術職員有資格者名簿（見本）'!C24:T24,234))),0,1)))</f>
        <v>0</v>
      </c>
      <c r="CL24" s="47">
        <f>IF(CJ24+CK24=1,0,(IF(0=((COUNTIF('技術職員有資格者名簿（見本）'!C24:T24,141)+COUNTIF('技術職員有資格者名簿（見本）'!C24:T24,142)+COUNTIF('技術職員有資格者名簿（見本）'!C24:T24,150)+COUNTIF('技術職員有資格者名簿（見本）'!C24:T24,151)+COUNTIF('技術職員有資格者名簿（見本）'!C24:T24,196)+COUNTIF('技術職員有資格者名簿（見本）'!C24:T24,296)+COUNTIF('技術職員有資格者名簿（見本）'!C24:T24,"64-23")+COUNTIF('技術職員有資格者名簿（見本）'!C24:T24,"001-23")+COUNTIF('技術職員有資格者名簿（見本）'!C24:T24,"002-23"))),0,1)))</f>
        <v>0</v>
      </c>
      <c r="CM24" s="47">
        <v>0</v>
      </c>
      <c r="CN24" s="47">
        <v>0</v>
      </c>
      <c r="CO24" s="47">
        <f>IF(CM24+CN24=1,0,(IF(0=((COUNTIF('技術職員有資格者名簿（見本）'!C24:T24,148)+COUNTIF('技術職員有資格者名簿（見本）'!C24:T24,198)+COUNTIF('技術職員有資格者名簿（見本）'!C24:T24,298)+COUNTIF('技術職員有資格者名簿（見本）'!C24:T24,61)+COUNTIF('技術職員有資格者名簿（見本）'!C24:T24,"001-24")+COUNTIF('技術職員有資格者名簿（見本）'!C24:T24,"002-24"))),0,1)))</f>
        <v>0</v>
      </c>
      <c r="CP24" s="47">
        <f>IF(COUNTIF('技術職員有資格者名簿（見本）'!C24:T24,120)&gt;=1,1,0)</f>
        <v>0</v>
      </c>
      <c r="CQ24" s="47">
        <f>IF(CP24=1,0,(IF(0=((COUNTIF('技術職員有資格者名簿（見本）'!C24:T24,223) )),0,1)))</f>
        <v>0</v>
      </c>
      <c r="CR24" s="47">
        <f>IF(CP24+CQ24=1,0,(IF(0=((COUNTIF('技術職員有資格者名簿（見本）'!C24:T24,195)+COUNTIF('技術職員有資格者名簿（見本）'!C24:T24,295)+COUNTIF('技術職員有資格者名簿（見本）'!C24:T24,"64-25")+COUNTIF('技術職員有資格者名簿（見本）'!C24:T24,"001-25")+COUNTIF('技術職員有資格者名簿（見本）'!C24:T24,"002-25"))),0,1)))</f>
        <v>0</v>
      </c>
      <c r="CS24" s="47">
        <f>IF(COUNTIF('技術職員有資格者名簿（見本）'!C24:T24,113)&gt;=1,1,0)</f>
        <v>0</v>
      </c>
      <c r="CT24" s="47">
        <f>IF(CS24=1,0,(IF(0=((COUNTIF('技術職員有資格者名簿（見本）'!C24:T24,214) )),0,1)))</f>
        <v>0</v>
      </c>
      <c r="CU24" s="47">
        <f>IF(CS24+CT24=1,0,(IF(0=((COUNTIF('技術職員有資格者名簿（見本）'!C24:T24,147)+COUNTIF('技術職員有資格者名簿（見本）'!C24:T24,148)+COUNTIF('技術職員有資格者名簿（見本）'!C24:T24,153)+COUNTIF('技術職員有資格者名簿（見本）'!C24:T24,154)+COUNTIF('技術職員有資格者名簿（見本）'!C24:T24,"001-26")+COUNTIF('技術職員有資格者名簿（見本）'!C24:T24,"002-26"))),0,1)))</f>
        <v>0</v>
      </c>
      <c r="CV24" s="47">
        <v>0</v>
      </c>
      <c r="CW24" s="47">
        <v>0</v>
      </c>
      <c r="CX24" s="47">
        <f>IF(COUNTIF('技術職員有資格者名簿（見本）'!C24:T24,168)+COUNTIF('技術職員有資格者名簿（見本）'!C24:T24,169)+COUNTIF('技術職員有資格者名簿（見本）'!C24:T24,"64-27")+COUNTIF('技術職員有資格者名簿（見本）'!C24:T24,"001-27")+COUNTIF('技術職員有資格者名簿（見本）'!C24:T24,"002-27")&gt;=1,1,0)</f>
        <v>0</v>
      </c>
      <c r="CY24" s="47">
        <v>0</v>
      </c>
      <c r="CZ24" s="47">
        <v>0</v>
      </c>
      <c r="DA24" s="47">
        <f>IF(COUNTIF('技術職員有資格者名簿（見本）'!C24:T24,154)+COUNTIF('技術職員有資格者名簿（見本）'!C24:T24,"001-28")+COUNTIF('技術職員有資格者名簿（見本）'!C24:T24,"002-28")&gt;=1,1,0)</f>
        <v>0</v>
      </c>
      <c r="DB24" s="47">
        <f>IF(COUNTIF('技術職員有資格者名簿（見本）'!C24:T24,113)+COUNTIF('技術職員有資格者名簿（見本）'!C24:T24,120)&gt;=1,1,0)</f>
        <v>0</v>
      </c>
      <c r="DC24" s="47">
        <f>IF(DB24=1,0,(IF(0=((COUNTIF('技術職員有資格者名簿（見本）'!C24:T24,214)+COUNTIF('技術職員有資格者名簿（見本）'!C24:T24,221)+COUNTIF('技術職員有資格者名簿（見本）'!C24:T24,222))),0,1)))</f>
        <v>0</v>
      </c>
      <c r="DD24" s="47">
        <f>IF(DB24+DC24=1,0,(IF(0=((COUNTIF('技術職員有資格者名簿（見本）'!C24:T24,141)+COUNTIF('技術職員有資格者名簿（見本）'!C24:T24,142)+COUNTIF('技術職員有資格者名簿（見本）'!C24:T24,157)++COUNTIF('技術職員有資格者名簿（見本）'!C24:T24,257)+COUNTIF('技術職員有資格者名簿（見本）'!C24:T24,60)+COUNTIF('技術職員有資格者名簿（見本）'!C24:T24,"001-29")+COUNTIF('技術職員有資格者名簿（見本）'!C24:T24,"002-29"))),0,1)))</f>
        <v>0</v>
      </c>
    </row>
    <row r="25" spans="1:108" ht="48" customHeight="1">
      <c r="A25" s="125">
        <v>15</v>
      </c>
      <c r="B25" s="163"/>
      <c r="C25" s="164"/>
      <c r="D25" s="159" t="str">
        <f>IFERROR(VLOOKUP($C25,建設工事資格区分コード表!$A:$F,4,FALSE)&amp;"","")</f>
        <v/>
      </c>
      <c r="E25" s="160" t="str">
        <f>IFERROR(VLOOKUP($C25,建設工事資格区分コード表!$A:$F,6,FALSE),"")</f>
        <v/>
      </c>
      <c r="F25" s="165"/>
      <c r="G25" s="159" t="str">
        <f>IFERROR(VLOOKUP($F25,建設工事資格区分コード表!$A:$F,4,FALSE)&amp;"","")</f>
        <v/>
      </c>
      <c r="H25" s="160" t="str">
        <f>IFERROR(VLOOKUP($F25,建設工事資格区分コード表!$A:$F,6,FALSE),"")</f>
        <v/>
      </c>
      <c r="I25" s="166"/>
      <c r="J25" s="159" t="str">
        <f>IFERROR(VLOOKUP($I25,建設工事資格区分コード表!$A:$F,4,FALSE)&amp;"","")</f>
        <v/>
      </c>
      <c r="K25" s="160" t="str">
        <f>IFERROR(VLOOKUP($I25,建設工事資格区分コード表!$A:$F,6,FALSE),"")</f>
        <v/>
      </c>
      <c r="L25" s="165"/>
      <c r="M25" s="159" t="str">
        <f>IFERROR(VLOOKUP($L25,建設工事資格区分コード表!$A:$F,4,FALSE)&amp;"","")</f>
        <v/>
      </c>
      <c r="N25" s="160" t="str">
        <f>IFERROR(VLOOKUP($L25,建設工事資格区分コード表!$A:$F,6,FALSE),"")</f>
        <v/>
      </c>
      <c r="O25" s="165"/>
      <c r="P25" s="159" t="str">
        <f>IFERROR(VLOOKUP($O25,建設工事資格区分コード表!$A:$F,4,FALSE)&amp;"","")</f>
        <v/>
      </c>
      <c r="Q25" s="160" t="str">
        <f>IFERROR(VLOOKUP($O25,建設工事資格区分コード表!$A:$F,6,FALSE),"")</f>
        <v/>
      </c>
      <c r="R25" s="165"/>
      <c r="S25" s="159" t="str">
        <f>IFERROR(VLOOKUP($R25,建設工事資格区分コード表!$A:$F,4,FALSE)&amp;"","")</f>
        <v/>
      </c>
      <c r="T25" s="161" t="str">
        <f>IFERROR(VLOOKUP($R25,建設工事資格区分コード表!$A:$F,6,FALSE),"")</f>
        <v/>
      </c>
      <c r="V25" s="47">
        <f>IF(COUNTIF('技術職員有資格者名簿（見本）'!C25:T25,111)+COUNTIF('技術職員有資格者名簿（見本）'!C25:T25,113)&gt;=1,1,0)</f>
        <v>0</v>
      </c>
      <c r="W25" s="47">
        <f>IF(V25=1,0,(IF(0=((COUNTIF('技術職員有資格者名簿（見本）'!$C25:$T25,212)+COUNTIF('技術職員有資格者名簿（見本）'!$C25:$T25,214))),0,1)))</f>
        <v>0</v>
      </c>
      <c r="X25" s="73">
        <f>IF(V25+W25=1,0,(IF(0=((COUNTIF('技術職員有資格者名簿（見本）'!C25:T25,141)+COUNTIF('技術職員有資格者名簿（見本）'!C25:T25,142)+COUNTIF('技術職員有資格者名簿（見本）'!C25:T25,143)++COUNTIF('技術職員有資格者名簿（見本）'!C25:T25,149)+COUNTIF('技術職員有資格者名簿（見本）'!C25:T25,151)+COUNTIF('技術職員有資格者名簿（見本）'!C25:T25,"001-1")+COUNTIF('技術職員有資格者名簿（見本）'!C25:T25,"002-1"))),0,1)))</f>
        <v>0</v>
      </c>
      <c r="Y25" s="47">
        <f>IF(COUNTIF('技術職員有資格者名簿（見本）'!C25:T25,120)+COUNTIF('技術職員有資格者名簿（見本）'!C25:T25,137)&gt;=1,1,0)</f>
        <v>0</v>
      </c>
      <c r="Z25" s="47">
        <f>IF(COUNTIF('技術職員有資格者名簿（見本）'!C25:T25,221)+COUNTIF('技術職員有資格者名簿（見本）'!C25:T25,238)&gt;=1,1,0)</f>
        <v>0</v>
      </c>
      <c r="AA25" s="73">
        <f>IF(Y25+Z25=1,0,(IF(0=((COUNTIF('技術職員有資格者名簿（見本）'!F25:W25,"001-2")+COUNTIF('技術職員有資格者名簿（見本）'!F25:W25,"002-2"))),0,1)))</f>
        <v>0</v>
      </c>
      <c r="AB25" s="47">
        <f>IF(COUNTIF('技術職員有資格者名簿（見本）'!C25:T25,120)+COUNTIF('技術職員有資格者名簿（見本）'!C25:T25,137)&gt;=1,1,0)</f>
        <v>0</v>
      </c>
      <c r="AC25" s="47">
        <f>IF(AB25=1,0,(IF(0=((COUNTIF('技術職員有資格者名簿（見本）'!C25:T25,222)+COUNTIF('技術職員有資格者名簿（見本）'!C25:T25,223)+COUNTIF('技術職員有資格者名簿（見本）'!C25:T25,238)+COUNTIF('技術職員有資格者名簿（見本）'!C25:T25,239) )),0,1)))</f>
        <v>0</v>
      </c>
      <c r="AD25" s="73">
        <f>IF(AB25+AC25=1,0,(IF(0=(COUNTIF('技術職員有資格者名簿（見本）'!C25:T25,171)+COUNTIF('技術職員有資格者名簿（見本）'!C25:T25,271)+COUNTIF('技術職員有資格者名簿（見本）'!C25:T25,164)++COUNTIF('技術職員有資格者名簿（見本）'!C25:T25,264)+COUNTIF('技術職員有資格者名簿（見本）'!C25:T25,"64-3" )+COUNTIF('技術職員有資格者名簿（見本）'!C25:T25,"001-3")+COUNTIF('技術職員有資格者名簿（見本）'!C25:T25,"002-3")),0,1)))</f>
        <v>0</v>
      </c>
      <c r="AE25" s="47">
        <f>IF(COUNTIF('技術職員有資格者名簿（見本）'!C25:T25,120)&gt;=1,1,0)</f>
        <v>0</v>
      </c>
      <c r="AF25" s="47">
        <f>IF(AE25=1,0,(IF(0=((COUNTIF('技術職員有資格者名簿（見本）'!C25:T25,223) )),0,1)))</f>
        <v>0</v>
      </c>
      <c r="AG25" s="73">
        <f>IF(AE25+AF25=1,0,(IF(0=((COUNTIF('技術職員有資格者名簿（見本）'!C25:T25,172)+COUNTIF('技術職員有資格者名簿（見本）'!C25:T25,272)+COUNTIF('技術職員有資格者名簿（見本）'!C25:T25,"64-4")+COUNTIF('技術職員有資格者名簿（見本）'!C25:T25,"001-4")+COUNTIF('技術職員有資格者名簿（見本）'!C25:T25,"002-4"))),0,1)))</f>
        <v>0</v>
      </c>
      <c r="AH25" s="47">
        <f>IF(COUNTIF('技術職員有資格者名簿（見本）'!C25:T25,111)+COUNTIF('技術職員有資格者名簿（見本）'!C25:T25,113)+COUNTIF('技術職員有資格者名簿（見本）'!C25:T25,120)&gt;=1,1,0)</f>
        <v>0</v>
      </c>
      <c r="AI25" s="47">
        <f>IF(AH25=1,0,(IF(0=((COUNTIF('技術職員有資格者名簿（見本）'!C25:T25,212)+COUNTIF('技術職員有資格者名簿（見本）'!C25:T25,214)+COUNTIF('技術職員有資格者名簿（見本）'!C25:T25,216)+COUNTIF('技術職員有資格者名簿（見本）'!C25:T25,222))),0,1)))</f>
        <v>0</v>
      </c>
      <c r="AJ25" s="47">
        <f>IF(AH25+AI25=1,0,(IF(0=((COUNTIF('技術職員有資格者名簿（見本）'!C25:T25,141)+COUNTIF('技術職員有資格者名簿（見本）'!C25:T25,142)+COUNTIF('技術職員有資格者名簿（見本）'!C25:T25,143)+COUNTIF('技術職員有資格者名簿（見本）'!C25:T25,149)+COUNTIF('技術職員有資格者名簿（見本）'!C25:T25,151)+COUNTIF('技術職員有資格者名簿（見本）'!C25:T25,164)+COUNTIF('技術職員有資格者名簿（見本）'!C25:T25,264)+COUNTIF('技術職員有資格者名簿（見本）'!C25:T25,157)+COUNTIF('技術職員有資格者名簿（見本）'!C25:T25,257)+COUNTIF('技術職員有資格者名簿（見本）'!C25:T25,173)+COUNTIF('技術職員有資格者名簿（見本）'!C25:T25,273)+COUNTIF('技術職員有資格者名簿（見本）'!C25:T25,166)+COUNTIF('技術職員有資格者名簿（見本）'!C25:T25,266)+COUNTIF('技術職員有資格者名簿（見本）'!C25:T25,61)+COUNTIF('技術職員有資格者名簿（見本）'!C25:T25,40)+COUNTIF('技術職員有資格者名簿（見本）'!C25:T25,"64-5")+COUNTIF('技術職員有資格者名簿（見本）'!C25:T25,"001-5")+COUNTIF('技術職員有資格者名簿（見本）'!C25:T25,"002-5") )),0,1)))</f>
        <v>0</v>
      </c>
      <c r="AK25" s="47">
        <f>IF(COUNTIF('技術職員有資格者名簿（見本）'!C25:T25,113)+COUNTIF('技術職員有資格者名簿（見本）'!C25:T25,120)&gt;=1,1,0)</f>
        <v>0</v>
      </c>
      <c r="AL25" s="47">
        <f>IF(AK25=1,0,(IF(0=((COUNTIF('技術職員有資格者名簿（見本）'!C25:T25,214)+COUNTIF('技術職員有資格者名簿（見本）'!C25:T25,223))),0,1)))</f>
        <v>0</v>
      </c>
      <c r="AM25" s="47">
        <f>IF(AK25+AL25=1,0,(IF(0=((COUNTIF('技術職員有資格者名簿（見本）'!C25:T25,179)+COUNTIF('技術職員有資格者名簿（見本）'!C25:T25,279)+COUNTIF('技術職員有資格者名簿（見本）'!C25:T25,180)++COUNTIF('技術職員有資格者名簿（見本）'!C25:T25,280)+COUNTIF('技術職員有資格者名簿（見本）'!C25:T25,"64-6")+COUNTIF('技術職員有資格者名簿（見本）'!C25:T25,"001-6")+COUNTIF('技術職員有資格者名簿（見本）'!C25:T25,"002-6"))),0,1)))</f>
        <v>0</v>
      </c>
      <c r="AN25" s="47">
        <f>IF(COUNTIF('技術職員有資格者名簿（見本）'!C25:T25,120)+COUNTIF('技術職員有資格者名簿（見本）'!C25:T25,137)&gt;=1,1,0)</f>
        <v>0</v>
      </c>
      <c r="AO25" s="47">
        <f>IF(AN25=1,0,(IF(0=((COUNTIF('技術職員有資格者名簿（見本）'!C25:T25,223)+COUNTIF('技術職員有資格者名簿（見本）'!C25:T25,238) )),0,1)))</f>
        <v>0</v>
      </c>
      <c r="AP25" s="47">
        <f>IF(AN25+AO25=1,0,(IF(0=((COUNTIF('技術職員有資格者名簿（見本）'!C25:T25,170)+COUNTIF('技術職員有資格者名簿（見本）'!C25:T25,270)+COUNTIF('技術職員有資格者名簿（見本）'!C25:T25,184)++COUNTIF('技術職員有資格者名簿（見本）'!C25:T25,284)+COUNTIF('技術職員有資格者名簿（見本）'!C25:T25,186)+COUNTIF('技術職員有資格者名簿（見本）'!C25:T25,286)+COUNTIF('技術職員有資格者名簿（見本）'!C25:T25,"64-7")+COUNTIF('技術職員有資格者名簿（見本）'!C25:T25,"001-7")+COUNTIF('技術職員有資格者名簿（見本）'!C25:T25,"002-7"))),0,1)))</f>
        <v>0</v>
      </c>
      <c r="AQ25" s="47">
        <f>IF(COUNTIF('技術職員有資格者名簿（見本）'!C25:T25,127)&gt;=1,1,0)</f>
        <v>0</v>
      </c>
      <c r="AR25" s="47">
        <f>IF(AQ25=1,0,(IF(0=((COUNTIF('技術職員有資格者名簿（見本）'!C25:T25,228)+COUNTIF('技術職員有資格者名簿（見本）'!C25:T25,155) )),0,1)))</f>
        <v>0</v>
      </c>
      <c r="AS25" s="47">
        <f>IF(AQ25+AR25=1,0,(IF(0=((COUNTIF('技術職員有資格者名簿（見本）'!C25:T25,141)+COUNTIF('技術職員有資格者名簿（見本）'!C25:T25,142)+COUNTIF('技術職員有資格者名簿（見本）'!C25:T25,144)++COUNTIF('技術職員有資格者名簿（見本）'!C25:T25,256)+COUNTIF('技術職員有資格者名簿（見本）'!C25:T25,258)+COUNTIF('技術職員有資格者名簿（見本）'!C25:T25,62)+COUNTIF('技術職員有資格者名簿（見本）'!C25:T25,63)+COUNTIF('技術職員有資格者名簿（見本）'!C25:T25,"64-8")+COUNTIF('技術職員有資格者名簿（見本）'!C25:T25,"001-8")+COUNTIF('技術職員有資格者名簿（見本）'!C25:T25,"002-8"))),0,1)))</f>
        <v>0</v>
      </c>
      <c r="AT25" s="47">
        <f>IF(COUNTIF('技術職員有資格者名簿（見本）'!C25:T25,129)&gt;=1,1,0)</f>
        <v>0</v>
      </c>
      <c r="AU25" s="47">
        <f>IF(AT25=1,0,(IF(0=((COUNTIF('技術職員有資格者名簿（見本）'!C25:T25,230) )),0,1)))</f>
        <v>0</v>
      </c>
      <c r="AV25" s="47">
        <f>IF(AT25+AU25=1,0,(IF(0=((COUNTIF('技術職員有資格者名簿（見本）'!C25:T25,146)+COUNTIF('技術職員有資格者名簿（見本）'!C25:T25,147)+COUNTIF('技術職員有資格者名簿（見本）'!C25:T25,148)+COUNTIF('技術職員有資格者名簿（見本）'!C25:T25,152)+COUNTIF('技術職員有資格者名簿（見本）'!C25:T25,153)+COUNTIF('技術職員有資格者名簿（見本）'!C25:T25,154)+COUNTIF('技術職員有資格者名簿（見本）'!C25:T25,265)+COUNTIF('技術職員有資格者名簿（見本）'!C25:T25,174)+COUNTIF('技術職員有資格者名簿（見本）'!C25:T25,274)+COUNTIF('技術職員有資格者名簿（見本）'!C25:T25,175)+COUNTIF('技術職員有資格者名簿（見本）'!C25:T25,275)+COUNTIF('技術職員有資格者名簿（見本）'!C25:T25,176)+COUNTIF('技術職員有資格者名簿（見本）'!C25:T25,276)+COUNTIF('技術職員有資格者名簿（見本）'!C25:T25,170)+COUNTIF('技術職員有資格者名簿（見本）'!C25:T25,270)+COUNTIF('技術職員有資格者名簿（見本）'!C25:T25,62)+COUNTIF('技術職員有資格者名簿（見本）'!C25:T25,63)+COUNTIF('技術職員有資格者名簿（見本）'!C25:T25,"64-9")+COUNTIF('技術職員有資格者名簿（見本）'!C25:T25,"001-9")+COUNTIF('技術職員有資格者名簿（見本）'!C25:T25,"002-9"))),0,1)))</f>
        <v>0</v>
      </c>
      <c r="AW25" s="47">
        <f>IF(COUNTIF('技術職員有資格者名簿（見本）'!C25:T25,120)+COUNTIF('技術職員有資格者名簿（見本）'!C25:T25,137)&gt;=1,1,0)</f>
        <v>0</v>
      </c>
      <c r="AX25" s="47">
        <f>IF(AW25=1,0,(IF(0=((COUNTIF('技術職員有資格者名簿（見本）'!C25:T25,222)+COUNTIF('技術職員有資格者名簿（見本）'!C25:T25,223)+COUNTIF('技術職員有資格者名簿（見本）'!C25:T25,238))),0,1)))</f>
        <v>0</v>
      </c>
      <c r="AY25" s="47">
        <f>IF(AW25+AX25=1,0,(IF(0=((COUNTIF('技術職員有資格者名簿（見本）'!C25:T25,177)+COUNTIF('技術職員有資格者名簿（見本）'!C25:T25,277)+COUNTIF('技術職員有資格者名簿（見本）'!C25:T25,178)++COUNTIF('技術職員有資格者名簿（見本）'!C25:T25,278)+COUNTIF('技術職員有資格者名簿（見本）'!C25:T25,179)+COUNTIF('技術職員有資格者名簿（見本）'!C25:T25,279)+COUNTIF('技術職員有資格者名簿（見本）'!C25:T25,"64-10")+COUNTIF('技術職員有資格者名簿（見本）'!C25:T25,"001-10")+COUNTIF('技術職員有資格者名簿（見本）'!C25:T25,"002-10"))),0,1)))</f>
        <v>0</v>
      </c>
      <c r="AZ25" s="47">
        <f>IF(COUNTIF('技術職員有資格者名簿（見本）'!C25:T25,113)+COUNTIF('技術職員有資格者名簿（見本）'!C25:T25,120)+COUNTIF('技術職員有資格者名簿（見本）'!C25:T25,137)&gt;=1,1,0)</f>
        <v>0</v>
      </c>
      <c r="BA25" s="47">
        <f>IF(AZ25=1,0,(IF(0=((COUNTIF('技術職員有資格者名簿（見本）'!C25:T25,214)+COUNTIF('技術職員有資格者名簿（見本）'!C25:T25,222))),0,1)))</f>
        <v>0</v>
      </c>
      <c r="BB25" s="47">
        <f>IF(AZ25+BA25=1,0,(IF(0=((COUNTIF('技術職員有資格者名簿（見本）'!C25:T25,142)+COUNTIF('技術職員有資格者名簿（見本）'!C25:T25,181)+COUNTIF('技術職員有資格者名簿（見本）'!C25:T25,281)++COUNTIF('技術職員有資格者名簿（見本）'!C25:T25,"64-11")+COUNTIF('技術職員有資格者名簿（見本）'!C25:T25,"001-11")+COUNTIF('技術職員有資格者名簿（見本）'!C25:T25,"002-11"))),0,1)))</f>
        <v>0</v>
      </c>
      <c r="BC25" s="47">
        <f>IF(COUNTIF('技術職員有資格者名簿（見本）'!C25:T25,120)&gt;=1,1,0)</f>
        <v>0</v>
      </c>
      <c r="BD25" s="47">
        <f>IF(BC25=1,0,(IF(0=((COUNTIF('技術職員有資格者名簿（見本）'!C25:T25,222))),0,1)))</f>
        <v>0</v>
      </c>
      <c r="BE25" s="47">
        <f>IF(BC25+BD25=1,0,(IF(0=((COUNTIF('技術職員有資格者名簿（見本）'!C25:T25,182)+COUNTIF('技術職員有資格者名簿（見本）'!C25:T25,282)++COUNTIF('技術職員有資格者名簿（見本）'!C25:T25,"64-12")+COUNTIF('技術職員有資格者名簿（見本）'!C25:T25,"001-12")+COUNTIF('技術職員有資格者名簿（見本）'!C25:T25,"002-12"))),0,1)))</f>
        <v>0</v>
      </c>
      <c r="BF25" s="47">
        <f>IF(COUNTIF('技術職員有資格者名簿（見本）'!C25:T25,111)+COUNTIF('技術職員有資格者名簿（見本）'!C25:T25,113)&gt;=1,1,0)</f>
        <v>0</v>
      </c>
      <c r="BG25" s="47">
        <f>IF(BF25=1,0,(IF(0=((COUNTIF('技術職員有資格者名簿（見本）'!C25:T25,212)+COUNTIF('技術職員有資格者名簿（見本）'!C25:T25,214))),0,1)))</f>
        <v>0</v>
      </c>
      <c r="BH25" s="47">
        <f>IF(BF25+BG25=1,0,(IF(0=((COUNTIF('技術職員有資格者名簿（見本）'!C25:T25,141)+COUNTIF('技術職員有資格者名簿（見本）'!C25:T25,142)++COUNTIF('技術職員有資格者名簿（見本）'!C25:T25,"64-13")+COUNTIF('技術職員有資格者名簿（見本）'!C25:T25,"001-13")+COUNTIF('技術職員有資格者名簿（見本）'!C25:T25,"002-13"))),0,1)))</f>
        <v>0</v>
      </c>
      <c r="BI25" s="47">
        <f>IF(COUNTIF('技術職員有資格者名簿（見本）'!C25:T25,113)&gt;=1,1,0)</f>
        <v>0</v>
      </c>
      <c r="BJ25" s="47">
        <f>IF(BI25=1,0,(IF(0=((COUNTIF('技術職員有資格者名簿（見本）'!C25:T25,214))),0,1)))</f>
        <v>0</v>
      </c>
      <c r="BK25" s="47">
        <f>IF(BI25+BJ25=1,0,(IF(0=((COUNTIF('技術職員有資格者名簿（見本）'!C25:T25,141)+COUNTIF('技術職員有資格者名簿（見本）'!C25:T25,142)+COUNTIF('技術職員有資格者名簿（見本）'!C25:T25,149)+COUNTIF('技術職員有資格者名簿（見本）'!C25:T25,"64-14")+COUNTIF('技術職員有資格者名簿（見本）'!C25:T25,"001-14")+COUNTIF('技術職員有資格者名簿（見本）'!C25:T25,"002-14"))),0,1)))</f>
        <v>0</v>
      </c>
      <c r="BL25" s="47">
        <f>IF(COUNTIF('技術職員有資格者名簿（見本）'!C25:T25,120)&gt;=1,1,0)</f>
        <v>0</v>
      </c>
      <c r="BM25" s="47">
        <f>IF(BL25=1,0,(IF(0=((COUNTIF('技術職員有資格者名簿（見本）'!C25:T25,223) )),0,1)))</f>
        <v>0</v>
      </c>
      <c r="BN25" s="47">
        <f>IF(BL25+BM25=1,0,(IF(0=((COUNTIF('技術職員有資格者名簿（見本）'!C25:T25,170)+COUNTIF('技術職員有資格者名簿（見本）'!C25:T25,270)+COUNTIF('技術職員有資格者名簿（見本）'!C25:T25,183)+COUNTIF('技術職員有資格者名簿（見本）'!C25:T25,283)+COUNTIF('技術職員有資格者名簿（見本）'!C25:T25,184)+COUNTIF('技術職員有資格者名簿（見本）'!C25:T25,284)+COUNTIF('技術職員有資格者名簿（見本）'!C25:T25,185)+COUNTIF('技術職員有資格者名簿（見本）'!C25:T25,285)+COUNTIF('技術職員有資格者名簿（見本）'!C25:T25,"64-15")+COUNTIF('技術職員有資格者名簿（見本）'!C25:T25,"001-15")+COUNTIF('技術職員有資格者名簿（見本）'!C25:T25,"002-15"))),0,1)))</f>
        <v>0</v>
      </c>
      <c r="BO25" s="47">
        <f>IF(COUNTIF('技術職員有資格者名簿（見本）'!C25:T25,120)&gt;=1,1,0)</f>
        <v>0</v>
      </c>
      <c r="BP25" s="47">
        <f>IF(BO25=1,0,(IF(0=((COUNTIF('技術職員有資格者名簿（見本）'!C25:T25,223) )),0,1)))</f>
        <v>0</v>
      </c>
      <c r="BQ25" s="47">
        <f>IF(BO25+BP25=1,0,(IF(0=((COUNTIF('技術職員有資格者名簿（見本）'!C25:T25,187)+COUNTIF('技術職員有資格者名簿（見本）'!C25:T25,287)++COUNTIF('技術職員有資格者名簿（見本）'!C25:T25,"64-16")+COUNTIF('技術職員有資格者名簿（見本）'!C25:T25,"001-16")+COUNTIF('技術職員有資格者名簿（見本）'!C25:T25,"002-16"))),0,1)))</f>
        <v>0</v>
      </c>
      <c r="BR25" s="47">
        <f>IF(COUNTIF('技術職員有資格者名簿（見本）'!C25:T25,113)+COUNTIF('技術職員有資格者名簿（見本）'!C25:T25,120)&gt;=1,1,0)</f>
        <v>0</v>
      </c>
      <c r="BS25" s="47">
        <f>IF(BR25=1,0,(IF(0=((COUNTIF('技術職員有資格者名簿（見本）'!C25:T25,215)+COUNTIF('技術職員有資格者名簿（見本）'!C25:T25,223))),0,1)))</f>
        <v>0</v>
      </c>
      <c r="BT25" s="47">
        <f>IF(BR25+BS25=1,0,(IF(0=((COUNTIF('技術職員有資格者名簿（見本）'!C25:T25,188)+COUNTIF('技術職員有資格者名簿（見本）'!C25:T25,288)+COUNTIF('技術職員有資格者名簿（見本）'!C25:T25,189)++COUNTIF('技術職員有資格者名簿（見本）'!C25:T25,289)+COUNTIF('技術職員有資格者名簿（見本）'!C25:T25,190)+COUNTIF('技術職員有資格者名簿（見本）'!C25:T25,290)+COUNTIF('技術職員有資格者名簿（見本）'!C25:T25,191)+COUNTIF('技術職員有資格者名簿（見本）'!C25:T25,291)+COUNTIF('技術職員有資格者名簿（見本）'!C25:T25,167)+COUNTIF('技術職員有資格者名簿（見本）'!C25:T25,"64-17")+COUNTIF('技術職員有資格者名簿（見本）'!C25:T25,"001-17")+COUNTIF('技術職員有資格者名簿（見本）'!C25:T25,"002-17"))),0,1)))</f>
        <v>0</v>
      </c>
      <c r="BU25" s="47">
        <f>IF(COUNTIF('技術職員有資格者名簿（見本）'!C25:T25,120)&gt;=1,1,0)</f>
        <v>0</v>
      </c>
      <c r="BV25" s="47">
        <f>IF(BU25=1,0,(IF(0=((COUNTIF('技術職員有資格者名簿（見本）'!C25:T25,223) )),0,1)))</f>
        <v>0</v>
      </c>
      <c r="BW25" s="47">
        <f>IF(BU25+BV25=1,0,(IF(0=((COUNTIF('技術職員有資格者名簿（見本）'!C25:T25,197)+COUNTIF('技術職員有資格者名簿（見本）'!C25:T25,297)++COUNTIF('技術職員有資格者名簿（見本）'!C25:T25,"64-18")+COUNTIF('技術職員有資格者名簿（見本）'!C25:T25,"001-18")+COUNTIF('技術職員有資格者名簿（見本）'!C25:T25,"002-18"))),0,1)))</f>
        <v>0</v>
      </c>
      <c r="BX25" s="47">
        <f>IF(COUNTIF('技術職員有資格者名簿（見本）'!C25:T25,120)+COUNTIF('技術職員有資格者名簿（見本）'!C25:T25,137)&gt;=1,1,0)</f>
        <v>0</v>
      </c>
      <c r="BY25" s="47">
        <f>IF(BX25=1,0,(IF(0=((COUNTIF('技術職員有資格者名簿（見本）'!C25:T25,223)+COUNTIF('技術職員有資格者名簿（見本）'!C25:T25,238) )),0,1)))</f>
        <v>0</v>
      </c>
      <c r="BZ25" s="47">
        <f>IF(BX25+BY25=1,0,(IF(0=((COUNTIF('技術職員有資格者名簿（見本）'!C25:T25,192)+COUNTIF('技術職員有資格者名簿（見本）'!C25:T25,292)+COUNTIF('技術職員有資格者名簿（見本）'!C25:T25,193)++COUNTIF('技術職員有資格者名簿（見本）'!C25:T25,293)+COUNTIF('技術職員有資格者名簿（見本）'!C25:T25,"64-19")+COUNTIF('技術職員有資格者名簿（見本）'!C25:T25,"001-19")+COUNTIF('技術職員有資格者名簿（見本）'!C25:T25,"002-19"))),0,1)))</f>
        <v>0</v>
      </c>
      <c r="CA25" s="47">
        <v>0</v>
      </c>
      <c r="CB25" s="47">
        <v>0</v>
      </c>
      <c r="CC25" s="47">
        <f>IF(CA25+CB25=1,0,(IF(0=((COUNTIF('技術職員有資格者名簿（見本）'!C25:T25,145)+COUNTIF('技術職員有資格者名簿（見本）'!C25:T25,146)+COUNTIF('技術職員有資格者名簿（見本）'!C25:T25,"001-20")+COUNTIF('技術職員有資格者名簿（見本）'!C25:T25,"002-20"))),0,1)))</f>
        <v>0</v>
      </c>
      <c r="CD25" s="47">
        <f>IF(COUNTIF('技術職員有資格者名簿（見本）'!C25:T25,120)&gt;=1,1,0)</f>
        <v>0</v>
      </c>
      <c r="CE25" s="47">
        <f>IF(CD25=1,0,(IF(0=((COUNTIF('技術職員有資格者名簿（見本）'!C25:T25,223) )),0,1)))</f>
        <v>0</v>
      </c>
      <c r="CF25" s="47">
        <f>IF(CD25+CE25=1,0,(IF(0=((COUNTIF('技術職員有資格者名簿（見本）'!C25:T25,194)+COUNTIF('技術職員有資格者名簿（見本）'!C25:T25,294)+COUNTIF('技術職員有資格者名簿（見本）'!C25:T25,"64-21")+COUNTIF('技術職員有資格者名簿（見本）'!C25:T25,"001-21")+COUNTIF('技術職員有資格者名簿（見本）'!C25:T25,"002-21"))),0,1)))</f>
        <v>0</v>
      </c>
      <c r="CG25" s="47">
        <f>IF(COUNTIF('技術職員有資格者名簿（見本）'!C25:T25,131)&gt;=1,1,0)</f>
        <v>0</v>
      </c>
      <c r="CH25" s="47">
        <f>IF(CG25=1,0,(IF(0=((COUNTIF('技術職員有資格者名簿（見本）'!C25:T25,232) )),0,1)))</f>
        <v>0</v>
      </c>
      <c r="CI25" s="47">
        <f>IF(CG25+CH25=1,0,(IF(0=((COUNTIF('技術職員有資格者名簿（見本）'!C25:T25,144)+COUNTIF('技術職員有資格者名簿（見本）'!C25:T25,259)+COUNTIF('技術職員有資格者名簿（見本）'!C25:T25,"64-22")+COUNTIF('技術職員有資格者名簿（見本）'!C25:T25,"001-22")+COUNTIF('技術職員有資格者名簿（見本）'!C25:T25,"002-22"))),0,1)))</f>
        <v>0</v>
      </c>
      <c r="CJ25" s="47">
        <f>IF(COUNTIF('技術職員有資格者名簿（見本）'!C25:T25,133)&gt;=1,1,0)</f>
        <v>0</v>
      </c>
      <c r="CK25" s="47">
        <f>IF(CJ25=1,0,(IF(0=((COUNTIF('技術職員有資格者名簿（見本）'!C25:T25,234))),0,1)))</f>
        <v>0</v>
      </c>
      <c r="CL25" s="47">
        <f>IF(CJ25+CK25=1,0,(IF(0=((COUNTIF('技術職員有資格者名簿（見本）'!C25:T25,141)+COUNTIF('技術職員有資格者名簿（見本）'!C25:T25,142)+COUNTIF('技術職員有資格者名簿（見本）'!C25:T25,150)+COUNTIF('技術職員有資格者名簿（見本）'!C25:T25,151)+COUNTIF('技術職員有資格者名簿（見本）'!C25:T25,196)+COUNTIF('技術職員有資格者名簿（見本）'!C25:T25,296)+COUNTIF('技術職員有資格者名簿（見本）'!C25:T25,"64-23")+COUNTIF('技術職員有資格者名簿（見本）'!C25:T25,"001-23")+COUNTIF('技術職員有資格者名簿（見本）'!C25:T25,"002-23"))),0,1)))</f>
        <v>0</v>
      </c>
      <c r="CM25" s="47">
        <v>0</v>
      </c>
      <c r="CN25" s="47">
        <v>0</v>
      </c>
      <c r="CO25" s="47">
        <f>IF(CM25+CN25=1,0,(IF(0=((COUNTIF('技術職員有資格者名簿（見本）'!C25:T25,148)+COUNTIF('技術職員有資格者名簿（見本）'!C25:T25,198)+COUNTIF('技術職員有資格者名簿（見本）'!C25:T25,298)+COUNTIF('技術職員有資格者名簿（見本）'!C25:T25,61)+COUNTIF('技術職員有資格者名簿（見本）'!C25:T25,"001-24")+COUNTIF('技術職員有資格者名簿（見本）'!C25:T25,"002-24"))),0,1)))</f>
        <v>0</v>
      </c>
      <c r="CP25" s="47">
        <f>IF(COUNTIF('技術職員有資格者名簿（見本）'!C25:T25,120)&gt;=1,1,0)</f>
        <v>0</v>
      </c>
      <c r="CQ25" s="47">
        <f>IF(CP25=1,0,(IF(0=((COUNTIF('技術職員有資格者名簿（見本）'!C25:T25,223) )),0,1)))</f>
        <v>0</v>
      </c>
      <c r="CR25" s="47">
        <f>IF(CP25+CQ25=1,0,(IF(0=((COUNTIF('技術職員有資格者名簿（見本）'!C25:T25,195)+COUNTIF('技術職員有資格者名簿（見本）'!C25:T25,295)+COUNTIF('技術職員有資格者名簿（見本）'!C25:T25,"64-25")+COUNTIF('技術職員有資格者名簿（見本）'!C25:T25,"001-25")+COUNTIF('技術職員有資格者名簿（見本）'!C25:T25,"002-25"))),0,1)))</f>
        <v>0</v>
      </c>
      <c r="CS25" s="47">
        <f>IF(COUNTIF('技術職員有資格者名簿（見本）'!C25:T25,113)&gt;=1,1,0)</f>
        <v>0</v>
      </c>
      <c r="CT25" s="47">
        <f>IF(CS25=1,0,(IF(0=((COUNTIF('技術職員有資格者名簿（見本）'!C25:T25,214) )),0,1)))</f>
        <v>0</v>
      </c>
      <c r="CU25" s="47">
        <f>IF(CS25+CT25=1,0,(IF(0=((COUNTIF('技術職員有資格者名簿（見本）'!C25:T25,147)+COUNTIF('技術職員有資格者名簿（見本）'!C25:T25,148)+COUNTIF('技術職員有資格者名簿（見本）'!C25:T25,153)+COUNTIF('技術職員有資格者名簿（見本）'!C25:T25,154)+COUNTIF('技術職員有資格者名簿（見本）'!C25:T25,"001-26")+COUNTIF('技術職員有資格者名簿（見本）'!C25:T25,"002-26"))),0,1)))</f>
        <v>0</v>
      </c>
      <c r="CV25" s="47">
        <v>0</v>
      </c>
      <c r="CW25" s="47">
        <v>0</v>
      </c>
      <c r="CX25" s="47">
        <f>IF(COUNTIF('技術職員有資格者名簿（見本）'!C25:T25,168)+COUNTIF('技術職員有資格者名簿（見本）'!C25:T25,169)+COUNTIF('技術職員有資格者名簿（見本）'!C25:T25,"64-27")+COUNTIF('技術職員有資格者名簿（見本）'!C25:T25,"001-27")+COUNTIF('技術職員有資格者名簿（見本）'!C25:T25,"002-27")&gt;=1,1,0)</f>
        <v>0</v>
      </c>
      <c r="CY25" s="47">
        <v>0</v>
      </c>
      <c r="CZ25" s="47">
        <v>0</v>
      </c>
      <c r="DA25" s="47">
        <f>IF(COUNTIF('技術職員有資格者名簿（見本）'!C25:T25,154)+COUNTIF('技術職員有資格者名簿（見本）'!C25:T25,"001-28")+COUNTIF('技術職員有資格者名簿（見本）'!C25:T25,"002-28")&gt;=1,1,0)</f>
        <v>0</v>
      </c>
      <c r="DB25" s="47">
        <f>IF(COUNTIF('技術職員有資格者名簿（見本）'!C25:T25,113)+COUNTIF('技術職員有資格者名簿（見本）'!C25:T25,120)&gt;=1,1,0)</f>
        <v>0</v>
      </c>
      <c r="DC25" s="47">
        <f>IF(DB25=1,0,(IF(0=((COUNTIF('技術職員有資格者名簿（見本）'!C25:T25,214)+COUNTIF('技術職員有資格者名簿（見本）'!C25:T25,221)+COUNTIF('技術職員有資格者名簿（見本）'!C25:T25,222))),0,1)))</f>
        <v>0</v>
      </c>
      <c r="DD25" s="47">
        <f>IF(DB25+DC25=1,0,(IF(0=((COUNTIF('技術職員有資格者名簿（見本）'!C25:T25,141)+COUNTIF('技術職員有資格者名簿（見本）'!C25:T25,142)+COUNTIF('技術職員有資格者名簿（見本）'!C25:T25,157)++COUNTIF('技術職員有資格者名簿（見本）'!C25:T25,257)+COUNTIF('技術職員有資格者名簿（見本）'!C25:T25,60)+COUNTIF('技術職員有資格者名簿（見本）'!C25:T25,"001-29")+COUNTIF('技術職員有資格者名簿（見本）'!C25:T25,"002-29"))),0,1)))</f>
        <v>0</v>
      </c>
    </row>
    <row r="26" spans="1:108" ht="48" customHeight="1">
      <c r="A26" s="125">
        <v>16</v>
      </c>
      <c r="B26" s="163"/>
      <c r="C26" s="164"/>
      <c r="D26" s="159" t="str">
        <f>IFERROR(VLOOKUP($C26,建設工事資格区分コード表!$A:$F,4,FALSE)&amp;"","")</f>
        <v/>
      </c>
      <c r="E26" s="160" t="str">
        <f>IFERROR(VLOOKUP($C26,建設工事資格区分コード表!$A:$F,6,FALSE),"")</f>
        <v/>
      </c>
      <c r="F26" s="165"/>
      <c r="G26" s="159" t="str">
        <f>IFERROR(VLOOKUP($F26,建設工事資格区分コード表!$A:$F,4,FALSE)&amp;"","")</f>
        <v/>
      </c>
      <c r="H26" s="160" t="str">
        <f>IFERROR(VLOOKUP($F26,建設工事資格区分コード表!$A:$F,6,FALSE),"")</f>
        <v/>
      </c>
      <c r="I26" s="166"/>
      <c r="J26" s="159" t="str">
        <f>IFERROR(VLOOKUP($I26,建設工事資格区分コード表!$A:$F,4,FALSE)&amp;"","")</f>
        <v/>
      </c>
      <c r="K26" s="160" t="str">
        <f>IFERROR(VLOOKUP($I26,建設工事資格区分コード表!$A:$F,6,FALSE),"")</f>
        <v/>
      </c>
      <c r="L26" s="165"/>
      <c r="M26" s="159" t="str">
        <f>IFERROR(VLOOKUP($L26,建設工事資格区分コード表!$A:$F,4,FALSE)&amp;"","")</f>
        <v/>
      </c>
      <c r="N26" s="160" t="str">
        <f>IFERROR(VLOOKUP($L26,建設工事資格区分コード表!$A:$F,6,FALSE),"")</f>
        <v/>
      </c>
      <c r="O26" s="165"/>
      <c r="P26" s="159" t="str">
        <f>IFERROR(VLOOKUP($O26,建設工事資格区分コード表!$A:$F,4,FALSE)&amp;"","")</f>
        <v/>
      </c>
      <c r="Q26" s="160" t="str">
        <f>IFERROR(VLOOKUP($O26,建設工事資格区分コード表!$A:$F,6,FALSE),"")</f>
        <v/>
      </c>
      <c r="R26" s="165"/>
      <c r="S26" s="159" t="str">
        <f>IFERROR(VLOOKUP($R26,建設工事資格区分コード表!$A:$F,4,FALSE)&amp;"","")</f>
        <v/>
      </c>
      <c r="T26" s="161" t="str">
        <f>IFERROR(VLOOKUP($R26,建設工事資格区分コード表!$A:$F,6,FALSE),"")</f>
        <v/>
      </c>
      <c r="V26" s="47">
        <f>IF(COUNTIF('技術職員有資格者名簿（見本）'!C26:T26,111)+COUNTIF('技術職員有資格者名簿（見本）'!C26:T26,113)&gt;=1,1,0)</f>
        <v>0</v>
      </c>
      <c r="W26" s="47">
        <f>IF(V26=1,0,(IF(0=((COUNTIF('技術職員有資格者名簿（見本）'!$C26:$T26,212)+COUNTIF('技術職員有資格者名簿（見本）'!$C26:$T26,214))),0,1)))</f>
        <v>0</v>
      </c>
      <c r="X26" s="73">
        <f>IF(V26+W26=1,0,(IF(0=((COUNTIF('技術職員有資格者名簿（見本）'!C26:T26,141)+COUNTIF('技術職員有資格者名簿（見本）'!C26:T26,142)+COUNTIF('技術職員有資格者名簿（見本）'!C26:T26,143)++COUNTIF('技術職員有資格者名簿（見本）'!C26:T26,149)+COUNTIF('技術職員有資格者名簿（見本）'!C26:T26,151)+COUNTIF('技術職員有資格者名簿（見本）'!C26:T26,"001-1")+COUNTIF('技術職員有資格者名簿（見本）'!C26:T26,"002-1"))),0,1)))</f>
        <v>0</v>
      </c>
      <c r="Y26" s="47">
        <f>IF(COUNTIF('技術職員有資格者名簿（見本）'!C26:T26,120)+COUNTIF('技術職員有資格者名簿（見本）'!C26:T26,137)&gt;=1,1,0)</f>
        <v>0</v>
      </c>
      <c r="Z26" s="47">
        <f>IF(COUNTIF('技術職員有資格者名簿（見本）'!C26:T26,221)+COUNTIF('技術職員有資格者名簿（見本）'!C26:T26,238)&gt;=1,1,0)</f>
        <v>0</v>
      </c>
      <c r="AA26" s="73">
        <f>IF(Y26+Z26=1,0,(IF(0=((COUNTIF('技術職員有資格者名簿（見本）'!F26:W26,"001-2")+COUNTIF('技術職員有資格者名簿（見本）'!F26:W26,"002-2"))),0,1)))</f>
        <v>0</v>
      </c>
      <c r="AB26" s="47">
        <f>IF(COUNTIF('技術職員有資格者名簿（見本）'!C26:T26,120)+COUNTIF('技術職員有資格者名簿（見本）'!C26:T26,137)&gt;=1,1,0)</f>
        <v>0</v>
      </c>
      <c r="AC26" s="47">
        <f>IF(AB26=1,0,(IF(0=((COUNTIF('技術職員有資格者名簿（見本）'!C26:T26,222)+COUNTIF('技術職員有資格者名簿（見本）'!C26:T26,223)+COUNTIF('技術職員有資格者名簿（見本）'!C26:T26,238)+COUNTIF('技術職員有資格者名簿（見本）'!C26:T26,239) )),0,1)))</f>
        <v>0</v>
      </c>
      <c r="AD26" s="73">
        <f>IF(AB26+AC26=1,0,(IF(0=(COUNTIF('技術職員有資格者名簿（見本）'!C26:T26,171)+COUNTIF('技術職員有資格者名簿（見本）'!C26:T26,271)+COUNTIF('技術職員有資格者名簿（見本）'!C26:T26,164)++COUNTIF('技術職員有資格者名簿（見本）'!C26:T26,264)+COUNTIF('技術職員有資格者名簿（見本）'!C26:T26,"64-3" )+COUNTIF('技術職員有資格者名簿（見本）'!C26:T26,"001-3")+COUNTIF('技術職員有資格者名簿（見本）'!C26:T26,"002-3")),0,1)))</f>
        <v>0</v>
      </c>
      <c r="AE26" s="47">
        <f>IF(COUNTIF('技術職員有資格者名簿（見本）'!C26:T26,120)&gt;=1,1,0)</f>
        <v>0</v>
      </c>
      <c r="AF26" s="47">
        <f>IF(AE26=1,0,(IF(0=((COUNTIF('技術職員有資格者名簿（見本）'!C26:T26,223) )),0,1)))</f>
        <v>0</v>
      </c>
      <c r="AG26" s="73">
        <f>IF(AE26+AF26=1,0,(IF(0=((COUNTIF('技術職員有資格者名簿（見本）'!C26:T26,172)+COUNTIF('技術職員有資格者名簿（見本）'!C26:T26,272)+COUNTIF('技術職員有資格者名簿（見本）'!C26:T26,"64-4")+COUNTIF('技術職員有資格者名簿（見本）'!C26:T26,"001-4")+COUNTIF('技術職員有資格者名簿（見本）'!C26:T26,"002-4"))),0,1)))</f>
        <v>0</v>
      </c>
      <c r="AH26" s="47">
        <f>IF(COUNTIF('技術職員有資格者名簿（見本）'!C26:T26,111)+COUNTIF('技術職員有資格者名簿（見本）'!C26:T26,113)+COUNTIF('技術職員有資格者名簿（見本）'!C26:T26,120)&gt;=1,1,0)</f>
        <v>0</v>
      </c>
      <c r="AI26" s="47">
        <f>IF(AH26=1,0,(IF(0=((COUNTIF('技術職員有資格者名簿（見本）'!C26:T26,212)+COUNTIF('技術職員有資格者名簿（見本）'!C26:T26,214)+COUNTIF('技術職員有資格者名簿（見本）'!C26:T26,216)+COUNTIF('技術職員有資格者名簿（見本）'!C26:T26,222))),0,1)))</f>
        <v>0</v>
      </c>
      <c r="AJ26" s="47">
        <f>IF(AH26+AI26=1,0,(IF(0=((COUNTIF('技術職員有資格者名簿（見本）'!C26:T26,141)+COUNTIF('技術職員有資格者名簿（見本）'!C26:T26,142)+COUNTIF('技術職員有資格者名簿（見本）'!C26:T26,143)+COUNTIF('技術職員有資格者名簿（見本）'!C26:T26,149)+COUNTIF('技術職員有資格者名簿（見本）'!C26:T26,151)+COUNTIF('技術職員有資格者名簿（見本）'!C26:T26,164)+COUNTIF('技術職員有資格者名簿（見本）'!C26:T26,264)+COUNTIF('技術職員有資格者名簿（見本）'!C26:T26,157)+COUNTIF('技術職員有資格者名簿（見本）'!C26:T26,257)+COUNTIF('技術職員有資格者名簿（見本）'!C26:T26,173)+COUNTIF('技術職員有資格者名簿（見本）'!C26:T26,273)+COUNTIF('技術職員有資格者名簿（見本）'!C26:T26,166)+COUNTIF('技術職員有資格者名簿（見本）'!C26:T26,266)+COUNTIF('技術職員有資格者名簿（見本）'!C26:T26,61)+COUNTIF('技術職員有資格者名簿（見本）'!C26:T26,40)+COUNTIF('技術職員有資格者名簿（見本）'!C26:T26,"64-5")+COUNTIF('技術職員有資格者名簿（見本）'!C26:T26,"001-5")+COUNTIF('技術職員有資格者名簿（見本）'!C26:T26,"002-5") )),0,1)))</f>
        <v>0</v>
      </c>
      <c r="AK26" s="47">
        <f>IF(COUNTIF('技術職員有資格者名簿（見本）'!C26:T26,113)+COUNTIF('技術職員有資格者名簿（見本）'!C26:T26,120)&gt;=1,1,0)</f>
        <v>0</v>
      </c>
      <c r="AL26" s="47">
        <f>IF(AK26=1,0,(IF(0=((COUNTIF('技術職員有資格者名簿（見本）'!C26:T26,214)+COUNTIF('技術職員有資格者名簿（見本）'!C26:T26,223))),0,1)))</f>
        <v>0</v>
      </c>
      <c r="AM26" s="47">
        <f>IF(AK26+AL26=1,0,(IF(0=((COUNTIF('技術職員有資格者名簿（見本）'!C26:T26,179)+COUNTIF('技術職員有資格者名簿（見本）'!C26:T26,279)+COUNTIF('技術職員有資格者名簿（見本）'!C26:T26,180)++COUNTIF('技術職員有資格者名簿（見本）'!C26:T26,280)+COUNTIF('技術職員有資格者名簿（見本）'!C26:T26,"64-6")+COUNTIF('技術職員有資格者名簿（見本）'!C26:T26,"001-6")+COUNTIF('技術職員有資格者名簿（見本）'!C26:T26,"002-6"))),0,1)))</f>
        <v>0</v>
      </c>
      <c r="AN26" s="47">
        <f>IF(COUNTIF('技術職員有資格者名簿（見本）'!C26:T26,120)+COUNTIF('技術職員有資格者名簿（見本）'!C26:T26,137)&gt;=1,1,0)</f>
        <v>0</v>
      </c>
      <c r="AO26" s="47">
        <f>IF(AN26=1,0,(IF(0=((COUNTIF('技術職員有資格者名簿（見本）'!C26:T26,223)+COUNTIF('技術職員有資格者名簿（見本）'!C26:T26,238) )),0,1)))</f>
        <v>0</v>
      </c>
      <c r="AP26" s="47">
        <f>IF(AN26+AO26=1,0,(IF(0=((COUNTIF('技術職員有資格者名簿（見本）'!C26:T26,170)+COUNTIF('技術職員有資格者名簿（見本）'!C26:T26,270)+COUNTIF('技術職員有資格者名簿（見本）'!C26:T26,184)++COUNTIF('技術職員有資格者名簿（見本）'!C26:T26,284)+COUNTIF('技術職員有資格者名簿（見本）'!C26:T26,186)+COUNTIF('技術職員有資格者名簿（見本）'!C26:T26,286)+COUNTIF('技術職員有資格者名簿（見本）'!C26:T26,"64-7")+COUNTIF('技術職員有資格者名簿（見本）'!C26:T26,"001-7")+COUNTIF('技術職員有資格者名簿（見本）'!C26:T26,"002-7"))),0,1)))</f>
        <v>0</v>
      </c>
      <c r="AQ26" s="47">
        <f>IF(COUNTIF('技術職員有資格者名簿（見本）'!C26:T26,127)&gt;=1,1,0)</f>
        <v>0</v>
      </c>
      <c r="AR26" s="47">
        <f>IF(AQ26=1,0,(IF(0=((COUNTIF('技術職員有資格者名簿（見本）'!C26:T26,228)+COUNTIF('技術職員有資格者名簿（見本）'!C26:T26,155) )),0,1)))</f>
        <v>0</v>
      </c>
      <c r="AS26" s="47">
        <f>IF(AQ26+AR26=1,0,(IF(0=((COUNTIF('技術職員有資格者名簿（見本）'!C26:T26,141)+COUNTIF('技術職員有資格者名簿（見本）'!C26:T26,142)+COUNTIF('技術職員有資格者名簿（見本）'!C26:T26,144)++COUNTIF('技術職員有資格者名簿（見本）'!C26:T26,256)+COUNTIF('技術職員有資格者名簿（見本）'!C26:T26,258)+COUNTIF('技術職員有資格者名簿（見本）'!C26:T26,62)+COUNTIF('技術職員有資格者名簿（見本）'!C26:T26,63)+COUNTIF('技術職員有資格者名簿（見本）'!C26:T26,"64-8")+COUNTIF('技術職員有資格者名簿（見本）'!C26:T26,"001-8")+COUNTIF('技術職員有資格者名簿（見本）'!C26:T26,"002-8"))),0,1)))</f>
        <v>0</v>
      </c>
      <c r="AT26" s="47">
        <f>IF(COUNTIF('技術職員有資格者名簿（見本）'!C26:T26,129)&gt;=1,1,0)</f>
        <v>0</v>
      </c>
      <c r="AU26" s="47">
        <f>IF(AT26=1,0,(IF(0=((COUNTIF('技術職員有資格者名簿（見本）'!C26:T26,230) )),0,1)))</f>
        <v>0</v>
      </c>
      <c r="AV26" s="47">
        <f>IF(AT26+AU26=1,0,(IF(0=((COUNTIF('技術職員有資格者名簿（見本）'!C26:T26,146)+COUNTIF('技術職員有資格者名簿（見本）'!C26:T26,147)+COUNTIF('技術職員有資格者名簿（見本）'!C26:T26,148)+COUNTIF('技術職員有資格者名簿（見本）'!C26:T26,152)+COUNTIF('技術職員有資格者名簿（見本）'!C26:T26,153)+COUNTIF('技術職員有資格者名簿（見本）'!C26:T26,154)+COUNTIF('技術職員有資格者名簿（見本）'!C26:T26,265)+COUNTIF('技術職員有資格者名簿（見本）'!C26:T26,174)+COUNTIF('技術職員有資格者名簿（見本）'!C26:T26,274)+COUNTIF('技術職員有資格者名簿（見本）'!C26:T26,175)+COUNTIF('技術職員有資格者名簿（見本）'!C26:T26,275)+COUNTIF('技術職員有資格者名簿（見本）'!C26:T26,176)+COUNTIF('技術職員有資格者名簿（見本）'!C26:T26,276)+COUNTIF('技術職員有資格者名簿（見本）'!C26:T26,170)+COUNTIF('技術職員有資格者名簿（見本）'!C26:T26,270)+COUNTIF('技術職員有資格者名簿（見本）'!C26:T26,62)+COUNTIF('技術職員有資格者名簿（見本）'!C26:T26,63)+COUNTIF('技術職員有資格者名簿（見本）'!C26:T26,"64-9")+COUNTIF('技術職員有資格者名簿（見本）'!C26:T26,"001-9")+COUNTIF('技術職員有資格者名簿（見本）'!C26:T26,"002-9"))),0,1)))</f>
        <v>0</v>
      </c>
      <c r="AW26" s="47">
        <f>IF(COUNTIF('技術職員有資格者名簿（見本）'!C26:T26,120)+COUNTIF('技術職員有資格者名簿（見本）'!C26:T26,137)&gt;=1,1,0)</f>
        <v>0</v>
      </c>
      <c r="AX26" s="47">
        <f>IF(AW26=1,0,(IF(0=((COUNTIF('技術職員有資格者名簿（見本）'!C26:T26,222)+COUNTIF('技術職員有資格者名簿（見本）'!C26:T26,223)+COUNTIF('技術職員有資格者名簿（見本）'!C26:T26,238))),0,1)))</f>
        <v>0</v>
      </c>
      <c r="AY26" s="47">
        <f>IF(AW26+AX26=1,0,(IF(0=((COUNTIF('技術職員有資格者名簿（見本）'!C26:T26,177)+COUNTIF('技術職員有資格者名簿（見本）'!C26:T26,277)+COUNTIF('技術職員有資格者名簿（見本）'!C26:T26,178)++COUNTIF('技術職員有資格者名簿（見本）'!C26:T26,278)+COUNTIF('技術職員有資格者名簿（見本）'!C26:T26,179)+COUNTIF('技術職員有資格者名簿（見本）'!C26:T26,279)+COUNTIF('技術職員有資格者名簿（見本）'!C26:T26,"64-10")+COUNTIF('技術職員有資格者名簿（見本）'!C26:T26,"001-10")+COUNTIF('技術職員有資格者名簿（見本）'!C26:T26,"002-10"))),0,1)))</f>
        <v>0</v>
      </c>
      <c r="AZ26" s="47">
        <f>IF(COUNTIF('技術職員有資格者名簿（見本）'!C26:T26,113)+COUNTIF('技術職員有資格者名簿（見本）'!C26:T26,120)+COUNTIF('技術職員有資格者名簿（見本）'!C26:T26,137)&gt;=1,1,0)</f>
        <v>0</v>
      </c>
      <c r="BA26" s="47">
        <f>IF(AZ26=1,0,(IF(0=((COUNTIF('技術職員有資格者名簿（見本）'!C26:T26,214)+COUNTIF('技術職員有資格者名簿（見本）'!C26:T26,222))),0,1)))</f>
        <v>0</v>
      </c>
      <c r="BB26" s="47">
        <f>IF(AZ26+BA26=1,0,(IF(0=((COUNTIF('技術職員有資格者名簿（見本）'!C26:T26,142)+COUNTIF('技術職員有資格者名簿（見本）'!C26:T26,181)+COUNTIF('技術職員有資格者名簿（見本）'!C26:T26,281)++COUNTIF('技術職員有資格者名簿（見本）'!C26:T26,"64-11")+COUNTIF('技術職員有資格者名簿（見本）'!C26:T26,"001-11")+COUNTIF('技術職員有資格者名簿（見本）'!C26:T26,"002-11"))),0,1)))</f>
        <v>0</v>
      </c>
      <c r="BC26" s="47">
        <f>IF(COUNTIF('技術職員有資格者名簿（見本）'!C26:T26,120)&gt;=1,1,0)</f>
        <v>0</v>
      </c>
      <c r="BD26" s="47">
        <f>IF(BC26=1,0,(IF(0=((COUNTIF('技術職員有資格者名簿（見本）'!C26:T26,222))),0,1)))</f>
        <v>0</v>
      </c>
      <c r="BE26" s="47">
        <f>IF(BC26+BD26=1,0,(IF(0=((COUNTIF('技術職員有資格者名簿（見本）'!C26:T26,182)+COUNTIF('技術職員有資格者名簿（見本）'!C26:T26,282)++COUNTIF('技術職員有資格者名簿（見本）'!C26:T26,"64-12")+COUNTIF('技術職員有資格者名簿（見本）'!C26:T26,"001-12")+COUNTIF('技術職員有資格者名簿（見本）'!C26:T26,"002-12"))),0,1)))</f>
        <v>0</v>
      </c>
      <c r="BF26" s="47">
        <f>IF(COUNTIF('技術職員有資格者名簿（見本）'!C26:T26,111)+COUNTIF('技術職員有資格者名簿（見本）'!C26:T26,113)&gt;=1,1,0)</f>
        <v>0</v>
      </c>
      <c r="BG26" s="47">
        <f>IF(BF26=1,0,(IF(0=((COUNTIF('技術職員有資格者名簿（見本）'!C26:T26,212)+COUNTIF('技術職員有資格者名簿（見本）'!C26:T26,214))),0,1)))</f>
        <v>0</v>
      </c>
      <c r="BH26" s="47">
        <f>IF(BF26+BG26=1,0,(IF(0=((COUNTIF('技術職員有資格者名簿（見本）'!C26:T26,141)+COUNTIF('技術職員有資格者名簿（見本）'!C26:T26,142)++COUNTIF('技術職員有資格者名簿（見本）'!C26:T26,"64-13")+COUNTIF('技術職員有資格者名簿（見本）'!C26:T26,"001-13")+COUNTIF('技術職員有資格者名簿（見本）'!C26:T26,"002-13"))),0,1)))</f>
        <v>0</v>
      </c>
      <c r="BI26" s="47">
        <f>IF(COUNTIF('技術職員有資格者名簿（見本）'!C26:T26,113)&gt;=1,1,0)</f>
        <v>0</v>
      </c>
      <c r="BJ26" s="47">
        <f>IF(BI26=1,0,(IF(0=((COUNTIF('技術職員有資格者名簿（見本）'!C26:T26,214))),0,1)))</f>
        <v>0</v>
      </c>
      <c r="BK26" s="47">
        <f>IF(BI26+BJ26=1,0,(IF(0=((COUNTIF('技術職員有資格者名簿（見本）'!C26:T26,141)+COUNTIF('技術職員有資格者名簿（見本）'!C26:T26,142)+COUNTIF('技術職員有資格者名簿（見本）'!C26:T26,149)+COUNTIF('技術職員有資格者名簿（見本）'!C26:T26,"64-14")+COUNTIF('技術職員有資格者名簿（見本）'!C26:T26,"001-14")+COUNTIF('技術職員有資格者名簿（見本）'!C26:T26,"002-14"))),0,1)))</f>
        <v>0</v>
      </c>
      <c r="BL26" s="47">
        <f>IF(COUNTIF('技術職員有資格者名簿（見本）'!C26:T26,120)&gt;=1,1,0)</f>
        <v>0</v>
      </c>
      <c r="BM26" s="47">
        <f>IF(BL26=1,0,(IF(0=((COUNTIF('技術職員有資格者名簿（見本）'!C26:T26,223) )),0,1)))</f>
        <v>0</v>
      </c>
      <c r="BN26" s="47">
        <f>IF(BL26+BM26=1,0,(IF(0=((COUNTIF('技術職員有資格者名簿（見本）'!C26:T26,170)+COUNTIF('技術職員有資格者名簿（見本）'!C26:T26,270)+COUNTIF('技術職員有資格者名簿（見本）'!C26:T26,183)+COUNTIF('技術職員有資格者名簿（見本）'!C26:T26,283)+COUNTIF('技術職員有資格者名簿（見本）'!C26:T26,184)+COUNTIF('技術職員有資格者名簿（見本）'!C26:T26,284)+COUNTIF('技術職員有資格者名簿（見本）'!C26:T26,185)+COUNTIF('技術職員有資格者名簿（見本）'!C26:T26,285)+COUNTIF('技術職員有資格者名簿（見本）'!C26:T26,"64-15")+COUNTIF('技術職員有資格者名簿（見本）'!C26:T26,"001-15")+COUNTIF('技術職員有資格者名簿（見本）'!C26:T26,"002-15"))),0,1)))</f>
        <v>0</v>
      </c>
      <c r="BO26" s="47">
        <f>IF(COUNTIF('技術職員有資格者名簿（見本）'!C26:T26,120)&gt;=1,1,0)</f>
        <v>0</v>
      </c>
      <c r="BP26" s="47">
        <f>IF(BO26=1,0,(IF(0=((COUNTIF('技術職員有資格者名簿（見本）'!C26:T26,223) )),0,1)))</f>
        <v>0</v>
      </c>
      <c r="BQ26" s="47">
        <f>IF(BO26+BP26=1,0,(IF(0=((COUNTIF('技術職員有資格者名簿（見本）'!C26:T26,187)+COUNTIF('技術職員有資格者名簿（見本）'!C26:T26,287)++COUNTIF('技術職員有資格者名簿（見本）'!C26:T26,"64-16")+COUNTIF('技術職員有資格者名簿（見本）'!C26:T26,"001-16")+COUNTIF('技術職員有資格者名簿（見本）'!C26:T26,"002-16"))),0,1)))</f>
        <v>0</v>
      </c>
      <c r="BR26" s="47">
        <f>IF(COUNTIF('技術職員有資格者名簿（見本）'!C26:T26,113)+COUNTIF('技術職員有資格者名簿（見本）'!C26:T26,120)&gt;=1,1,0)</f>
        <v>0</v>
      </c>
      <c r="BS26" s="47">
        <f>IF(BR26=1,0,(IF(0=((COUNTIF('技術職員有資格者名簿（見本）'!C26:T26,215)+COUNTIF('技術職員有資格者名簿（見本）'!C26:T26,223))),0,1)))</f>
        <v>0</v>
      </c>
      <c r="BT26" s="47">
        <f>IF(BR26+BS26=1,0,(IF(0=((COUNTIF('技術職員有資格者名簿（見本）'!C26:T26,188)+COUNTIF('技術職員有資格者名簿（見本）'!C26:T26,288)+COUNTIF('技術職員有資格者名簿（見本）'!C26:T26,189)++COUNTIF('技術職員有資格者名簿（見本）'!C26:T26,289)+COUNTIF('技術職員有資格者名簿（見本）'!C26:T26,190)+COUNTIF('技術職員有資格者名簿（見本）'!C26:T26,290)+COUNTIF('技術職員有資格者名簿（見本）'!C26:T26,191)+COUNTIF('技術職員有資格者名簿（見本）'!C26:T26,291)+COUNTIF('技術職員有資格者名簿（見本）'!C26:T26,167)+COUNTIF('技術職員有資格者名簿（見本）'!C26:T26,"64-17")+COUNTIF('技術職員有資格者名簿（見本）'!C26:T26,"001-17")+COUNTIF('技術職員有資格者名簿（見本）'!C26:T26,"002-17"))),0,1)))</f>
        <v>0</v>
      </c>
      <c r="BU26" s="47">
        <f>IF(COUNTIF('技術職員有資格者名簿（見本）'!C26:T26,120)&gt;=1,1,0)</f>
        <v>0</v>
      </c>
      <c r="BV26" s="47">
        <f>IF(BU26=1,0,(IF(0=((COUNTIF('技術職員有資格者名簿（見本）'!C26:T26,223) )),0,1)))</f>
        <v>0</v>
      </c>
      <c r="BW26" s="47">
        <f>IF(BU26+BV26=1,0,(IF(0=((COUNTIF('技術職員有資格者名簿（見本）'!C26:T26,197)+COUNTIF('技術職員有資格者名簿（見本）'!C26:T26,297)++COUNTIF('技術職員有資格者名簿（見本）'!C26:T26,"64-18")+COUNTIF('技術職員有資格者名簿（見本）'!C26:T26,"001-18")+COUNTIF('技術職員有資格者名簿（見本）'!C26:T26,"002-18"))),0,1)))</f>
        <v>0</v>
      </c>
      <c r="BX26" s="47">
        <f>IF(COUNTIF('技術職員有資格者名簿（見本）'!C26:T26,120)+COUNTIF('技術職員有資格者名簿（見本）'!C26:T26,137)&gt;=1,1,0)</f>
        <v>0</v>
      </c>
      <c r="BY26" s="47">
        <f>IF(BX26=1,0,(IF(0=((COUNTIF('技術職員有資格者名簿（見本）'!C26:T26,223)+COUNTIF('技術職員有資格者名簿（見本）'!C26:T26,238) )),0,1)))</f>
        <v>0</v>
      </c>
      <c r="BZ26" s="47">
        <f>IF(BX26+BY26=1,0,(IF(0=((COUNTIF('技術職員有資格者名簿（見本）'!C26:T26,192)+COUNTIF('技術職員有資格者名簿（見本）'!C26:T26,292)+COUNTIF('技術職員有資格者名簿（見本）'!C26:T26,193)++COUNTIF('技術職員有資格者名簿（見本）'!C26:T26,293)+COUNTIF('技術職員有資格者名簿（見本）'!C26:T26,"64-19")+COUNTIF('技術職員有資格者名簿（見本）'!C26:T26,"001-19")+COUNTIF('技術職員有資格者名簿（見本）'!C26:T26,"002-19"))),0,1)))</f>
        <v>0</v>
      </c>
      <c r="CA26" s="47">
        <v>0</v>
      </c>
      <c r="CB26" s="47">
        <v>0</v>
      </c>
      <c r="CC26" s="47">
        <f>IF(CA26+CB26=1,0,(IF(0=((COUNTIF('技術職員有資格者名簿（見本）'!C26:T26,145)+COUNTIF('技術職員有資格者名簿（見本）'!C26:T26,146)+COUNTIF('技術職員有資格者名簿（見本）'!C26:T26,"001-20")+COUNTIF('技術職員有資格者名簿（見本）'!C26:T26,"002-20"))),0,1)))</f>
        <v>0</v>
      </c>
      <c r="CD26" s="47">
        <f>IF(COUNTIF('技術職員有資格者名簿（見本）'!C26:T26,120)&gt;=1,1,0)</f>
        <v>0</v>
      </c>
      <c r="CE26" s="47">
        <f>IF(CD26=1,0,(IF(0=((COUNTIF('技術職員有資格者名簿（見本）'!C26:T26,223) )),0,1)))</f>
        <v>0</v>
      </c>
      <c r="CF26" s="47">
        <f>IF(CD26+CE26=1,0,(IF(0=((COUNTIF('技術職員有資格者名簿（見本）'!C26:T26,194)+COUNTIF('技術職員有資格者名簿（見本）'!C26:T26,294)+COUNTIF('技術職員有資格者名簿（見本）'!C26:T26,"64-21")+COUNTIF('技術職員有資格者名簿（見本）'!C26:T26,"001-21")+COUNTIF('技術職員有資格者名簿（見本）'!C26:T26,"002-21"))),0,1)))</f>
        <v>0</v>
      </c>
      <c r="CG26" s="47">
        <f>IF(COUNTIF('技術職員有資格者名簿（見本）'!C26:T26,131)&gt;=1,1,0)</f>
        <v>0</v>
      </c>
      <c r="CH26" s="47">
        <f>IF(CG26=1,0,(IF(0=((COUNTIF('技術職員有資格者名簿（見本）'!C26:T26,232) )),0,1)))</f>
        <v>0</v>
      </c>
      <c r="CI26" s="47">
        <f>IF(CG26+CH26=1,0,(IF(0=((COUNTIF('技術職員有資格者名簿（見本）'!C26:T26,144)+COUNTIF('技術職員有資格者名簿（見本）'!C26:T26,259)+COUNTIF('技術職員有資格者名簿（見本）'!C26:T26,"64-22")+COUNTIF('技術職員有資格者名簿（見本）'!C26:T26,"001-22")+COUNTIF('技術職員有資格者名簿（見本）'!C26:T26,"002-22"))),0,1)))</f>
        <v>0</v>
      </c>
      <c r="CJ26" s="47">
        <f>IF(COUNTIF('技術職員有資格者名簿（見本）'!C26:T26,133)&gt;=1,1,0)</f>
        <v>0</v>
      </c>
      <c r="CK26" s="47">
        <f>IF(CJ26=1,0,(IF(0=((COUNTIF('技術職員有資格者名簿（見本）'!C26:T26,234))),0,1)))</f>
        <v>0</v>
      </c>
      <c r="CL26" s="47">
        <f>IF(CJ26+CK26=1,0,(IF(0=((COUNTIF('技術職員有資格者名簿（見本）'!C26:T26,141)+COUNTIF('技術職員有資格者名簿（見本）'!C26:T26,142)+COUNTIF('技術職員有資格者名簿（見本）'!C26:T26,150)+COUNTIF('技術職員有資格者名簿（見本）'!C26:T26,151)+COUNTIF('技術職員有資格者名簿（見本）'!C26:T26,196)+COUNTIF('技術職員有資格者名簿（見本）'!C26:T26,296)+COUNTIF('技術職員有資格者名簿（見本）'!C26:T26,"64-23")+COUNTIF('技術職員有資格者名簿（見本）'!C26:T26,"001-23")+COUNTIF('技術職員有資格者名簿（見本）'!C26:T26,"002-23"))),0,1)))</f>
        <v>0</v>
      </c>
      <c r="CM26" s="47">
        <v>0</v>
      </c>
      <c r="CN26" s="47">
        <v>0</v>
      </c>
      <c r="CO26" s="47">
        <f>IF(CM26+CN26=1,0,(IF(0=((COUNTIF('技術職員有資格者名簿（見本）'!C26:T26,148)+COUNTIF('技術職員有資格者名簿（見本）'!C26:T26,198)+COUNTIF('技術職員有資格者名簿（見本）'!C26:T26,298)+COUNTIF('技術職員有資格者名簿（見本）'!C26:T26,61)+COUNTIF('技術職員有資格者名簿（見本）'!C26:T26,"001-24")+COUNTIF('技術職員有資格者名簿（見本）'!C26:T26,"002-24"))),0,1)))</f>
        <v>0</v>
      </c>
      <c r="CP26" s="47">
        <f>IF(COUNTIF('技術職員有資格者名簿（見本）'!C26:T26,120)&gt;=1,1,0)</f>
        <v>0</v>
      </c>
      <c r="CQ26" s="47">
        <f>IF(CP26=1,0,(IF(0=((COUNTIF('技術職員有資格者名簿（見本）'!C26:T26,223) )),0,1)))</f>
        <v>0</v>
      </c>
      <c r="CR26" s="47">
        <f>IF(CP26+CQ26=1,0,(IF(0=((COUNTIF('技術職員有資格者名簿（見本）'!C26:T26,195)+COUNTIF('技術職員有資格者名簿（見本）'!C26:T26,295)+COUNTIF('技術職員有資格者名簿（見本）'!C26:T26,"64-25")+COUNTIF('技術職員有資格者名簿（見本）'!C26:T26,"001-25")+COUNTIF('技術職員有資格者名簿（見本）'!C26:T26,"002-25"))),0,1)))</f>
        <v>0</v>
      </c>
      <c r="CS26" s="47">
        <f>IF(COUNTIF('技術職員有資格者名簿（見本）'!C26:T26,113)&gt;=1,1,0)</f>
        <v>0</v>
      </c>
      <c r="CT26" s="47">
        <f>IF(CS26=1,0,(IF(0=((COUNTIF('技術職員有資格者名簿（見本）'!C26:T26,214) )),0,1)))</f>
        <v>0</v>
      </c>
      <c r="CU26" s="47">
        <f>IF(CS26+CT26=1,0,(IF(0=((COUNTIF('技術職員有資格者名簿（見本）'!C26:T26,147)+COUNTIF('技術職員有資格者名簿（見本）'!C26:T26,148)+COUNTIF('技術職員有資格者名簿（見本）'!C26:T26,153)+COUNTIF('技術職員有資格者名簿（見本）'!C26:T26,154)+COUNTIF('技術職員有資格者名簿（見本）'!C26:T26,"001-26")+COUNTIF('技術職員有資格者名簿（見本）'!C26:T26,"002-26"))),0,1)))</f>
        <v>0</v>
      </c>
      <c r="CV26" s="47">
        <v>0</v>
      </c>
      <c r="CW26" s="47">
        <v>0</v>
      </c>
      <c r="CX26" s="47">
        <f>IF(COUNTIF('技術職員有資格者名簿（見本）'!C26:T26,168)+COUNTIF('技術職員有資格者名簿（見本）'!C26:T26,169)+COUNTIF('技術職員有資格者名簿（見本）'!C26:T26,"64-27")+COUNTIF('技術職員有資格者名簿（見本）'!C26:T26,"001-27")+COUNTIF('技術職員有資格者名簿（見本）'!C26:T26,"002-27")&gt;=1,1,0)</f>
        <v>0</v>
      </c>
      <c r="CY26" s="47">
        <v>0</v>
      </c>
      <c r="CZ26" s="47">
        <v>0</v>
      </c>
      <c r="DA26" s="47">
        <f>IF(COUNTIF('技術職員有資格者名簿（見本）'!C26:T26,154)+COUNTIF('技術職員有資格者名簿（見本）'!C26:T26,"001-28")+COUNTIF('技術職員有資格者名簿（見本）'!C26:T26,"002-28")&gt;=1,1,0)</f>
        <v>0</v>
      </c>
      <c r="DB26" s="47">
        <f>IF(COUNTIF('技術職員有資格者名簿（見本）'!C26:T26,113)+COUNTIF('技術職員有資格者名簿（見本）'!C26:T26,120)&gt;=1,1,0)</f>
        <v>0</v>
      </c>
      <c r="DC26" s="47">
        <f>IF(DB26=1,0,(IF(0=((COUNTIF('技術職員有資格者名簿（見本）'!C26:T26,214)+COUNTIF('技術職員有資格者名簿（見本）'!C26:T26,221)+COUNTIF('技術職員有資格者名簿（見本）'!C26:T26,222))),0,1)))</f>
        <v>0</v>
      </c>
      <c r="DD26" s="47">
        <f>IF(DB26+DC26=1,0,(IF(0=((COUNTIF('技術職員有資格者名簿（見本）'!C26:T26,141)+COUNTIF('技術職員有資格者名簿（見本）'!C26:T26,142)+COUNTIF('技術職員有資格者名簿（見本）'!C26:T26,157)++COUNTIF('技術職員有資格者名簿（見本）'!C26:T26,257)+COUNTIF('技術職員有資格者名簿（見本）'!C26:T26,60)+COUNTIF('技術職員有資格者名簿（見本）'!C26:T26,"001-29")+COUNTIF('技術職員有資格者名簿（見本）'!C26:T26,"002-29"))),0,1)))</f>
        <v>0</v>
      </c>
    </row>
    <row r="27" spans="1:108" ht="48" customHeight="1">
      <c r="A27" s="125">
        <v>17</v>
      </c>
      <c r="B27" s="163"/>
      <c r="C27" s="164"/>
      <c r="D27" s="159" t="str">
        <f>IFERROR(VLOOKUP($C27,建設工事資格区分コード表!$A:$F,4,FALSE)&amp;"","")</f>
        <v/>
      </c>
      <c r="E27" s="160" t="str">
        <f>IFERROR(VLOOKUP($C27,建設工事資格区分コード表!$A:$F,6,FALSE),"")</f>
        <v/>
      </c>
      <c r="F27" s="165"/>
      <c r="G27" s="159" t="str">
        <f>IFERROR(VLOOKUP($F27,建設工事資格区分コード表!$A:$F,4,FALSE)&amp;"","")</f>
        <v/>
      </c>
      <c r="H27" s="160" t="str">
        <f>IFERROR(VLOOKUP($F27,建設工事資格区分コード表!$A:$F,6,FALSE),"")</f>
        <v/>
      </c>
      <c r="I27" s="166"/>
      <c r="J27" s="159" t="str">
        <f>IFERROR(VLOOKUP($I27,建設工事資格区分コード表!$A:$F,4,FALSE)&amp;"","")</f>
        <v/>
      </c>
      <c r="K27" s="160" t="str">
        <f>IFERROR(VLOOKUP($I27,建設工事資格区分コード表!$A:$F,6,FALSE),"")</f>
        <v/>
      </c>
      <c r="L27" s="165"/>
      <c r="M27" s="159" t="str">
        <f>IFERROR(VLOOKUP($L27,建設工事資格区分コード表!$A:$F,4,FALSE)&amp;"","")</f>
        <v/>
      </c>
      <c r="N27" s="160" t="str">
        <f>IFERROR(VLOOKUP($L27,建設工事資格区分コード表!$A:$F,6,FALSE),"")</f>
        <v/>
      </c>
      <c r="O27" s="165"/>
      <c r="P27" s="159" t="str">
        <f>IFERROR(VLOOKUP($O27,建設工事資格区分コード表!$A:$F,4,FALSE)&amp;"","")</f>
        <v/>
      </c>
      <c r="Q27" s="160" t="str">
        <f>IFERROR(VLOOKUP($O27,建設工事資格区分コード表!$A:$F,6,FALSE),"")</f>
        <v/>
      </c>
      <c r="R27" s="165"/>
      <c r="S27" s="159" t="str">
        <f>IFERROR(VLOOKUP($R27,建設工事資格区分コード表!$A:$F,4,FALSE)&amp;"","")</f>
        <v/>
      </c>
      <c r="T27" s="161" t="str">
        <f>IFERROR(VLOOKUP($R27,建設工事資格区分コード表!$A:$F,6,FALSE),"")</f>
        <v/>
      </c>
      <c r="V27" s="47">
        <f>IF(COUNTIF('技術職員有資格者名簿（見本）'!C27:T27,111)+COUNTIF('技術職員有資格者名簿（見本）'!C27:T27,113)&gt;=1,1,0)</f>
        <v>0</v>
      </c>
      <c r="W27" s="47">
        <f>IF(V27=1,0,(IF(0=((COUNTIF('技術職員有資格者名簿（見本）'!$C27:$T27,212)+COUNTIF('技術職員有資格者名簿（見本）'!$C27:$T27,214))),0,1)))</f>
        <v>0</v>
      </c>
      <c r="X27" s="73">
        <f>IF(V27+W27=1,0,(IF(0=((COUNTIF('技術職員有資格者名簿（見本）'!C27:T27,141)+COUNTIF('技術職員有資格者名簿（見本）'!C27:T27,142)+COUNTIF('技術職員有資格者名簿（見本）'!C27:T27,143)++COUNTIF('技術職員有資格者名簿（見本）'!C27:T27,149)+COUNTIF('技術職員有資格者名簿（見本）'!C27:T27,151)+COUNTIF('技術職員有資格者名簿（見本）'!C27:T27,"001-1")+COUNTIF('技術職員有資格者名簿（見本）'!C27:T27,"002-1"))),0,1)))</f>
        <v>0</v>
      </c>
      <c r="Y27" s="47">
        <f>IF(COUNTIF('技術職員有資格者名簿（見本）'!C27:T27,120)+COUNTIF('技術職員有資格者名簿（見本）'!C27:T27,137)&gt;=1,1,0)</f>
        <v>0</v>
      </c>
      <c r="Z27" s="47">
        <f>IF(COUNTIF('技術職員有資格者名簿（見本）'!C27:T27,221)+COUNTIF('技術職員有資格者名簿（見本）'!C27:T27,238)&gt;=1,1,0)</f>
        <v>0</v>
      </c>
      <c r="AA27" s="73">
        <f>IF(Y27+Z27=1,0,(IF(0=((COUNTIF('技術職員有資格者名簿（見本）'!F27:W27,"001-2")+COUNTIF('技術職員有資格者名簿（見本）'!F27:W27,"002-2"))),0,1)))</f>
        <v>0</v>
      </c>
      <c r="AB27" s="47">
        <f>IF(COUNTIF('技術職員有資格者名簿（見本）'!C27:T27,120)+COUNTIF('技術職員有資格者名簿（見本）'!C27:T27,137)&gt;=1,1,0)</f>
        <v>0</v>
      </c>
      <c r="AC27" s="47">
        <f>IF(AB27=1,0,(IF(0=((COUNTIF('技術職員有資格者名簿（見本）'!C27:T27,222)+COUNTIF('技術職員有資格者名簿（見本）'!C27:T27,223)+COUNTIF('技術職員有資格者名簿（見本）'!C27:T27,238)+COUNTIF('技術職員有資格者名簿（見本）'!C27:T27,239) )),0,1)))</f>
        <v>0</v>
      </c>
      <c r="AD27" s="73">
        <f>IF(AB27+AC27=1,0,(IF(0=(COUNTIF('技術職員有資格者名簿（見本）'!C27:T27,171)+COUNTIF('技術職員有資格者名簿（見本）'!C27:T27,271)+COUNTIF('技術職員有資格者名簿（見本）'!C27:T27,164)++COUNTIF('技術職員有資格者名簿（見本）'!C27:T27,264)+COUNTIF('技術職員有資格者名簿（見本）'!C27:T27,"64-3" )+COUNTIF('技術職員有資格者名簿（見本）'!C27:T27,"001-3")+COUNTIF('技術職員有資格者名簿（見本）'!C27:T27,"002-3")),0,1)))</f>
        <v>0</v>
      </c>
      <c r="AE27" s="47">
        <f>IF(COUNTIF('技術職員有資格者名簿（見本）'!C27:T27,120)&gt;=1,1,0)</f>
        <v>0</v>
      </c>
      <c r="AF27" s="47">
        <f>IF(AE27=1,0,(IF(0=((COUNTIF('技術職員有資格者名簿（見本）'!C27:T27,223) )),0,1)))</f>
        <v>0</v>
      </c>
      <c r="AG27" s="73">
        <f>IF(AE27+AF27=1,0,(IF(0=((COUNTIF('技術職員有資格者名簿（見本）'!C27:T27,172)+COUNTIF('技術職員有資格者名簿（見本）'!C27:T27,272)+COUNTIF('技術職員有資格者名簿（見本）'!C27:T27,"64-4")+COUNTIF('技術職員有資格者名簿（見本）'!C27:T27,"001-4")+COUNTIF('技術職員有資格者名簿（見本）'!C27:T27,"002-4"))),0,1)))</f>
        <v>0</v>
      </c>
      <c r="AH27" s="47">
        <f>IF(COUNTIF('技術職員有資格者名簿（見本）'!C27:T27,111)+COUNTIF('技術職員有資格者名簿（見本）'!C27:T27,113)+COUNTIF('技術職員有資格者名簿（見本）'!C27:T27,120)&gt;=1,1,0)</f>
        <v>0</v>
      </c>
      <c r="AI27" s="47">
        <f>IF(AH27=1,0,(IF(0=((COUNTIF('技術職員有資格者名簿（見本）'!C27:T27,212)+COUNTIF('技術職員有資格者名簿（見本）'!C27:T27,214)+COUNTIF('技術職員有資格者名簿（見本）'!C27:T27,216)+COUNTIF('技術職員有資格者名簿（見本）'!C27:T27,222))),0,1)))</f>
        <v>0</v>
      </c>
      <c r="AJ27" s="47">
        <f>IF(AH27+AI27=1,0,(IF(0=((COUNTIF('技術職員有資格者名簿（見本）'!C27:T27,141)+COUNTIF('技術職員有資格者名簿（見本）'!C27:T27,142)+COUNTIF('技術職員有資格者名簿（見本）'!C27:T27,143)+COUNTIF('技術職員有資格者名簿（見本）'!C27:T27,149)+COUNTIF('技術職員有資格者名簿（見本）'!C27:T27,151)+COUNTIF('技術職員有資格者名簿（見本）'!C27:T27,164)+COUNTIF('技術職員有資格者名簿（見本）'!C27:T27,264)+COUNTIF('技術職員有資格者名簿（見本）'!C27:T27,157)+COUNTIF('技術職員有資格者名簿（見本）'!C27:T27,257)+COUNTIF('技術職員有資格者名簿（見本）'!C27:T27,173)+COUNTIF('技術職員有資格者名簿（見本）'!C27:T27,273)+COUNTIF('技術職員有資格者名簿（見本）'!C27:T27,166)+COUNTIF('技術職員有資格者名簿（見本）'!C27:T27,266)+COUNTIF('技術職員有資格者名簿（見本）'!C27:T27,61)+COUNTIF('技術職員有資格者名簿（見本）'!C27:T27,40)+COUNTIF('技術職員有資格者名簿（見本）'!C27:T27,"64-5")+COUNTIF('技術職員有資格者名簿（見本）'!C27:T27,"001-5")+COUNTIF('技術職員有資格者名簿（見本）'!C27:T27,"002-5") )),0,1)))</f>
        <v>0</v>
      </c>
      <c r="AK27" s="47">
        <f>IF(COUNTIF('技術職員有資格者名簿（見本）'!C27:T27,113)+COUNTIF('技術職員有資格者名簿（見本）'!C27:T27,120)&gt;=1,1,0)</f>
        <v>0</v>
      </c>
      <c r="AL27" s="47">
        <f>IF(AK27=1,0,(IF(0=((COUNTIF('技術職員有資格者名簿（見本）'!C27:T27,214)+COUNTIF('技術職員有資格者名簿（見本）'!C27:T27,223))),0,1)))</f>
        <v>0</v>
      </c>
      <c r="AM27" s="47">
        <f>IF(AK27+AL27=1,0,(IF(0=((COUNTIF('技術職員有資格者名簿（見本）'!C27:T27,179)+COUNTIF('技術職員有資格者名簿（見本）'!C27:T27,279)+COUNTIF('技術職員有資格者名簿（見本）'!C27:T27,180)++COUNTIF('技術職員有資格者名簿（見本）'!C27:T27,280)+COUNTIF('技術職員有資格者名簿（見本）'!C27:T27,"64-6")+COUNTIF('技術職員有資格者名簿（見本）'!C27:T27,"001-6")+COUNTIF('技術職員有資格者名簿（見本）'!C27:T27,"002-6"))),0,1)))</f>
        <v>0</v>
      </c>
      <c r="AN27" s="47">
        <f>IF(COUNTIF('技術職員有資格者名簿（見本）'!C27:T27,120)+COUNTIF('技術職員有資格者名簿（見本）'!C27:T27,137)&gt;=1,1,0)</f>
        <v>0</v>
      </c>
      <c r="AO27" s="47">
        <f>IF(AN27=1,0,(IF(0=((COUNTIF('技術職員有資格者名簿（見本）'!C27:T27,223)+COUNTIF('技術職員有資格者名簿（見本）'!C27:T27,238) )),0,1)))</f>
        <v>0</v>
      </c>
      <c r="AP27" s="47">
        <f>IF(AN27+AO27=1,0,(IF(0=((COUNTIF('技術職員有資格者名簿（見本）'!C27:T27,170)+COUNTIF('技術職員有資格者名簿（見本）'!C27:T27,270)+COUNTIF('技術職員有資格者名簿（見本）'!C27:T27,184)++COUNTIF('技術職員有資格者名簿（見本）'!C27:T27,284)+COUNTIF('技術職員有資格者名簿（見本）'!C27:T27,186)+COUNTIF('技術職員有資格者名簿（見本）'!C27:T27,286)+COUNTIF('技術職員有資格者名簿（見本）'!C27:T27,"64-7")+COUNTIF('技術職員有資格者名簿（見本）'!C27:T27,"001-7")+COUNTIF('技術職員有資格者名簿（見本）'!C27:T27,"002-7"))),0,1)))</f>
        <v>0</v>
      </c>
      <c r="AQ27" s="47">
        <f>IF(COUNTIF('技術職員有資格者名簿（見本）'!C27:T27,127)&gt;=1,1,0)</f>
        <v>0</v>
      </c>
      <c r="AR27" s="47">
        <f>IF(AQ27=1,0,(IF(0=((COUNTIF('技術職員有資格者名簿（見本）'!C27:T27,228)+COUNTIF('技術職員有資格者名簿（見本）'!C27:T27,155) )),0,1)))</f>
        <v>0</v>
      </c>
      <c r="AS27" s="47">
        <f>IF(AQ27+AR27=1,0,(IF(0=((COUNTIF('技術職員有資格者名簿（見本）'!C27:T27,141)+COUNTIF('技術職員有資格者名簿（見本）'!C27:T27,142)+COUNTIF('技術職員有資格者名簿（見本）'!C27:T27,144)++COUNTIF('技術職員有資格者名簿（見本）'!C27:T27,256)+COUNTIF('技術職員有資格者名簿（見本）'!C27:T27,258)+COUNTIF('技術職員有資格者名簿（見本）'!C27:T27,62)+COUNTIF('技術職員有資格者名簿（見本）'!C27:T27,63)+COUNTIF('技術職員有資格者名簿（見本）'!C27:T27,"64-8")+COUNTIF('技術職員有資格者名簿（見本）'!C27:T27,"001-8")+COUNTIF('技術職員有資格者名簿（見本）'!C27:T27,"002-8"))),0,1)))</f>
        <v>0</v>
      </c>
      <c r="AT27" s="47">
        <f>IF(COUNTIF('技術職員有資格者名簿（見本）'!C27:T27,129)&gt;=1,1,0)</f>
        <v>0</v>
      </c>
      <c r="AU27" s="47">
        <f>IF(AT27=1,0,(IF(0=((COUNTIF('技術職員有資格者名簿（見本）'!C27:T27,230) )),0,1)))</f>
        <v>0</v>
      </c>
      <c r="AV27" s="47">
        <f>IF(AT27+AU27=1,0,(IF(0=((COUNTIF('技術職員有資格者名簿（見本）'!C27:T27,146)+COUNTIF('技術職員有資格者名簿（見本）'!C27:T27,147)+COUNTIF('技術職員有資格者名簿（見本）'!C27:T27,148)+COUNTIF('技術職員有資格者名簿（見本）'!C27:T27,152)+COUNTIF('技術職員有資格者名簿（見本）'!C27:T27,153)+COUNTIF('技術職員有資格者名簿（見本）'!C27:T27,154)+COUNTIF('技術職員有資格者名簿（見本）'!C27:T27,265)+COUNTIF('技術職員有資格者名簿（見本）'!C27:T27,174)+COUNTIF('技術職員有資格者名簿（見本）'!C27:T27,274)+COUNTIF('技術職員有資格者名簿（見本）'!C27:T27,175)+COUNTIF('技術職員有資格者名簿（見本）'!C27:T27,275)+COUNTIF('技術職員有資格者名簿（見本）'!C27:T27,176)+COUNTIF('技術職員有資格者名簿（見本）'!C27:T27,276)+COUNTIF('技術職員有資格者名簿（見本）'!C27:T27,170)+COUNTIF('技術職員有資格者名簿（見本）'!C27:T27,270)+COUNTIF('技術職員有資格者名簿（見本）'!C27:T27,62)+COUNTIF('技術職員有資格者名簿（見本）'!C27:T27,63)+COUNTIF('技術職員有資格者名簿（見本）'!C27:T27,"64-9")+COUNTIF('技術職員有資格者名簿（見本）'!C27:T27,"001-9")+COUNTIF('技術職員有資格者名簿（見本）'!C27:T27,"002-9"))),0,1)))</f>
        <v>0</v>
      </c>
      <c r="AW27" s="47">
        <f>IF(COUNTIF('技術職員有資格者名簿（見本）'!C27:T27,120)+COUNTIF('技術職員有資格者名簿（見本）'!C27:T27,137)&gt;=1,1,0)</f>
        <v>0</v>
      </c>
      <c r="AX27" s="47">
        <f>IF(AW27=1,0,(IF(0=((COUNTIF('技術職員有資格者名簿（見本）'!C27:T27,222)+COUNTIF('技術職員有資格者名簿（見本）'!C27:T27,223)+COUNTIF('技術職員有資格者名簿（見本）'!C27:T27,238))),0,1)))</f>
        <v>0</v>
      </c>
      <c r="AY27" s="47">
        <f>IF(AW27+AX27=1,0,(IF(0=((COUNTIF('技術職員有資格者名簿（見本）'!C27:T27,177)+COUNTIF('技術職員有資格者名簿（見本）'!C27:T27,277)+COUNTIF('技術職員有資格者名簿（見本）'!C27:T27,178)++COUNTIF('技術職員有資格者名簿（見本）'!C27:T27,278)+COUNTIF('技術職員有資格者名簿（見本）'!C27:T27,179)+COUNTIF('技術職員有資格者名簿（見本）'!C27:T27,279)+COUNTIF('技術職員有資格者名簿（見本）'!C27:T27,"64-10")+COUNTIF('技術職員有資格者名簿（見本）'!C27:T27,"001-10")+COUNTIF('技術職員有資格者名簿（見本）'!C27:T27,"002-10"))),0,1)))</f>
        <v>0</v>
      </c>
      <c r="AZ27" s="47">
        <f>IF(COUNTIF('技術職員有資格者名簿（見本）'!C27:T27,113)+COUNTIF('技術職員有資格者名簿（見本）'!C27:T27,120)+COUNTIF('技術職員有資格者名簿（見本）'!C27:T27,137)&gt;=1,1,0)</f>
        <v>0</v>
      </c>
      <c r="BA27" s="47">
        <f>IF(AZ27=1,0,(IF(0=((COUNTIF('技術職員有資格者名簿（見本）'!C27:T27,214)+COUNTIF('技術職員有資格者名簿（見本）'!C27:T27,222))),0,1)))</f>
        <v>0</v>
      </c>
      <c r="BB27" s="47">
        <f>IF(AZ27+BA27=1,0,(IF(0=((COUNTIF('技術職員有資格者名簿（見本）'!C27:T27,142)+COUNTIF('技術職員有資格者名簿（見本）'!C27:T27,181)+COUNTIF('技術職員有資格者名簿（見本）'!C27:T27,281)++COUNTIF('技術職員有資格者名簿（見本）'!C27:T27,"64-11")+COUNTIF('技術職員有資格者名簿（見本）'!C27:T27,"001-11")+COUNTIF('技術職員有資格者名簿（見本）'!C27:T27,"002-11"))),0,1)))</f>
        <v>0</v>
      </c>
      <c r="BC27" s="47">
        <f>IF(COUNTIF('技術職員有資格者名簿（見本）'!C27:T27,120)&gt;=1,1,0)</f>
        <v>0</v>
      </c>
      <c r="BD27" s="47">
        <f>IF(BC27=1,0,(IF(0=((COUNTIF('技術職員有資格者名簿（見本）'!C27:T27,222))),0,1)))</f>
        <v>0</v>
      </c>
      <c r="BE27" s="47">
        <f>IF(BC27+BD27=1,0,(IF(0=((COUNTIF('技術職員有資格者名簿（見本）'!C27:T27,182)+COUNTIF('技術職員有資格者名簿（見本）'!C27:T27,282)++COUNTIF('技術職員有資格者名簿（見本）'!C27:T27,"64-12")+COUNTIF('技術職員有資格者名簿（見本）'!C27:T27,"001-12")+COUNTIF('技術職員有資格者名簿（見本）'!C27:T27,"002-12"))),0,1)))</f>
        <v>0</v>
      </c>
      <c r="BF27" s="47">
        <f>IF(COUNTIF('技術職員有資格者名簿（見本）'!C27:T27,111)+COUNTIF('技術職員有資格者名簿（見本）'!C27:T27,113)&gt;=1,1,0)</f>
        <v>0</v>
      </c>
      <c r="BG27" s="47">
        <f>IF(BF27=1,0,(IF(0=((COUNTIF('技術職員有資格者名簿（見本）'!C27:T27,212)+COUNTIF('技術職員有資格者名簿（見本）'!C27:T27,214))),0,1)))</f>
        <v>0</v>
      </c>
      <c r="BH27" s="47">
        <f>IF(BF27+BG27=1,0,(IF(0=((COUNTIF('技術職員有資格者名簿（見本）'!C27:T27,141)+COUNTIF('技術職員有資格者名簿（見本）'!C27:T27,142)++COUNTIF('技術職員有資格者名簿（見本）'!C27:T27,"64-13")+COUNTIF('技術職員有資格者名簿（見本）'!C27:T27,"001-13")+COUNTIF('技術職員有資格者名簿（見本）'!C27:T27,"002-13"))),0,1)))</f>
        <v>0</v>
      </c>
      <c r="BI27" s="47">
        <f>IF(COUNTIF('技術職員有資格者名簿（見本）'!C27:T27,113)&gt;=1,1,0)</f>
        <v>0</v>
      </c>
      <c r="BJ27" s="47">
        <f>IF(BI27=1,0,(IF(0=((COUNTIF('技術職員有資格者名簿（見本）'!C27:T27,214))),0,1)))</f>
        <v>0</v>
      </c>
      <c r="BK27" s="47">
        <f>IF(BI27+BJ27=1,0,(IF(0=((COUNTIF('技術職員有資格者名簿（見本）'!C27:T27,141)+COUNTIF('技術職員有資格者名簿（見本）'!C27:T27,142)+COUNTIF('技術職員有資格者名簿（見本）'!C27:T27,149)+COUNTIF('技術職員有資格者名簿（見本）'!C27:T27,"64-14")+COUNTIF('技術職員有資格者名簿（見本）'!C27:T27,"001-14")+COUNTIF('技術職員有資格者名簿（見本）'!C27:T27,"002-14"))),0,1)))</f>
        <v>0</v>
      </c>
      <c r="BL27" s="47">
        <f>IF(COUNTIF('技術職員有資格者名簿（見本）'!C27:T27,120)&gt;=1,1,0)</f>
        <v>0</v>
      </c>
      <c r="BM27" s="47">
        <f>IF(BL27=1,0,(IF(0=((COUNTIF('技術職員有資格者名簿（見本）'!C27:T27,223) )),0,1)))</f>
        <v>0</v>
      </c>
      <c r="BN27" s="47">
        <f>IF(BL27+BM27=1,0,(IF(0=((COUNTIF('技術職員有資格者名簿（見本）'!C27:T27,170)+COUNTIF('技術職員有資格者名簿（見本）'!C27:T27,270)+COUNTIF('技術職員有資格者名簿（見本）'!C27:T27,183)+COUNTIF('技術職員有資格者名簿（見本）'!C27:T27,283)+COUNTIF('技術職員有資格者名簿（見本）'!C27:T27,184)+COUNTIF('技術職員有資格者名簿（見本）'!C27:T27,284)+COUNTIF('技術職員有資格者名簿（見本）'!C27:T27,185)+COUNTIF('技術職員有資格者名簿（見本）'!C27:T27,285)+COUNTIF('技術職員有資格者名簿（見本）'!C27:T27,"64-15")+COUNTIF('技術職員有資格者名簿（見本）'!C27:T27,"001-15")+COUNTIF('技術職員有資格者名簿（見本）'!C27:T27,"002-15"))),0,1)))</f>
        <v>0</v>
      </c>
      <c r="BO27" s="47">
        <f>IF(COUNTIF('技術職員有資格者名簿（見本）'!C27:T27,120)&gt;=1,1,0)</f>
        <v>0</v>
      </c>
      <c r="BP27" s="47">
        <f>IF(BO27=1,0,(IF(0=((COUNTIF('技術職員有資格者名簿（見本）'!C27:T27,223) )),0,1)))</f>
        <v>0</v>
      </c>
      <c r="BQ27" s="47">
        <f>IF(BO27+BP27=1,0,(IF(0=((COUNTIF('技術職員有資格者名簿（見本）'!C27:T27,187)+COUNTIF('技術職員有資格者名簿（見本）'!C27:T27,287)++COUNTIF('技術職員有資格者名簿（見本）'!C27:T27,"64-16")+COUNTIF('技術職員有資格者名簿（見本）'!C27:T27,"001-16")+COUNTIF('技術職員有資格者名簿（見本）'!C27:T27,"002-16"))),0,1)))</f>
        <v>0</v>
      </c>
      <c r="BR27" s="47">
        <f>IF(COUNTIF('技術職員有資格者名簿（見本）'!C27:T27,113)+COUNTIF('技術職員有資格者名簿（見本）'!C27:T27,120)&gt;=1,1,0)</f>
        <v>0</v>
      </c>
      <c r="BS27" s="47">
        <f>IF(BR27=1,0,(IF(0=((COUNTIF('技術職員有資格者名簿（見本）'!C27:T27,215)+COUNTIF('技術職員有資格者名簿（見本）'!C27:T27,223))),0,1)))</f>
        <v>0</v>
      </c>
      <c r="BT27" s="47">
        <f>IF(BR27+BS27=1,0,(IF(0=((COUNTIF('技術職員有資格者名簿（見本）'!C27:T27,188)+COUNTIF('技術職員有資格者名簿（見本）'!C27:T27,288)+COUNTIF('技術職員有資格者名簿（見本）'!C27:T27,189)++COUNTIF('技術職員有資格者名簿（見本）'!C27:T27,289)+COUNTIF('技術職員有資格者名簿（見本）'!C27:T27,190)+COUNTIF('技術職員有資格者名簿（見本）'!C27:T27,290)+COUNTIF('技術職員有資格者名簿（見本）'!C27:T27,191)+COUNTIF('技術職員有資格者名簿（見本）'!C27:T27,291)+COUNTIF('技術職員有資格者名簿（見本）'!C27:T27,167)+COUNTIF('技術職員有資格者名簿（見本）'!C27:T27,"64-17")+COUNTIF('技術職員有資格者名簿（見本）'!C27:T27,"001-17")+COUNTIF('技術職員有資格者名簿（見本）'!C27:T27,"002-17"))),0,1)))</f>
        <v>0</v>
      </c>
      <c r="BU27" s="47">
        <f>IF(COUNTIF('技術職員有資格者名簿（見本）'!C27:T27,120)&gt;=1,1,0)</f>
        <v>0</v>
      </c>
      <c r="BV27" s="47">
        <f>IF(BU27=1,0,(IF(0=((COUNTIF('技術職員有資格者名簿（見本）'!C27:T27,223) )),0,1)))</f>
        <v>0</v>
      </c>
      <c r="BW27" s="47">
        <f>IF(BU27+BV27=1,0,(IF(0=((COUNTIF('技術職員有資格者名簿（見本）'!C27:T27,197)+COUNTIF('技術職員有資格者名簿（見本）'!C27:T27,297)++COUNTIF('技術職員有資格者名簿（見本）'!C27:T27,"64-18")+COUNTIF('技術職員有資格者名簿（見本）'!C27:T27,"001-18")+COUNTIF('技術職員有資格者名簿（見本）'!C27:T27,"002-18"))),0,1)))</f>
        <v>0</v>
      </c>
      <c r="BX27" s="47">
        <f>IF(COUNTIF('技術職員有資格者名簿（見本）'!C27:T27,120)+COUNTIF('技術職員有資格者名簿（見本）'!C27:T27,137)&gt;=1,1,0)</f>
        <v>0</v>
      </c>
      <c r="BY27" s="47">
        <f>IF(BX27=1,0,(IF(0=((COUNTIF('技術職員有資格者名簿（見本）'!C27:T27,223)+COUNTIF('技術職員有資格者名簿（見本）'!C27:T27,238) )),0,1)))</f>
        <v>0</v>
      </c>
      <c r="BZ27" s="47">
        <f>IF(BX27+BY27=1,0,(IF(0=((COUNTIF('技術職員有資格者名簿（見本）'!C27:T27,192)+COUNTIF('技術職員有資格者名簿（見本）'!C27:T27,292)+COUNTIF('技術職員有資格者名簿（見本）'!C27:T27,193)++COUNTIF('技術職員有資格者名簿（見本）'!C27:T27,293)+COUNTIF('技術職員有資格者名簿（見本）'!C27:T27,"64-19")+COUNTIF('技術職員有資格者名簿（見本）'!C27:T27,"001-19")+COUNTIF('技術職員有資格者名簿（見本）'!C27:T27,"002-19"))),0,1)))</f>
        <v>0</v>
      </c>
      <c r="CA27" s="47">
        <v>0</v>
      </c>
      <c r="CB27" s="47">
        <v>0</v>
      </c>
      <c r="CC27" s="47">
        <f>IF(CA27+CB27=1,0,(IF(0=((COUNTIF('技術職員有資格者名簿（見本）'!C27:T27,145)+COUNTIF('技術職員有資格者名簿（見本）'!C27:T27,146)+COUNTIF('技術職員有資格者名簿（見本）'!C27:T27,"001-20")+COUNTIF('技術職員有資格者名簿（見本）'!C27:T27,"002-20"))),0,1)))</f>
        <v>0</v>
      </c>
      <c r="CD27" s="47">
        <f>IF(COUNTIF('技術職員有資格者名簿（見本）'!C27:T27,120)&gt;=1,1,0)</f>
        <v>0</v>
      </c>
      <c r="CE27" s="47">
        <f>IF(CD27=1,0,(IF(0=((COUNTIF('技術職員有資格者名簿（見本）'!C27:T27,223) )),0,1)))</f>
        <v>0</v>
      </c>
      <c r="CF27" s="47">
        <f>IF(CD27+CE27=1,0,(IF(0=((COUNTIF('技術職員有資格者名簿（見本）'!C27:T27,194)+COUNTIF('技術職員有資格者名簿（見本）'!C27:T27,294)+COUNTIF('技術職員有資格者名簿（見本）'!C27:T27,"64-21")+COUNTIF('技術職員有資格者名簿（見本）'!C27:T27,"001-21")+COUNTIF('技術職員有資格者名簿（見本）'!C27:T27,"002-21"))),0,1)))</f>
        <v>0</v>
      </c>
      <c r="CG27" s="47">
        <f>IF(COUNTIF('技術職員有資格者名簿（見本）'!C27:T27,131)&gt;=1,1,0)</f>
        <v>0</v>
      </c>
      <c r="CH27" s="47">
        <f>IF(CG27=1,0,(IF(0=((COUNTIF('技術職員有資格者名簿（見本）'!C27:T27,232) )),0,1)))</f>
        <v>0</v>
      </c>
      <c r="CI27" s="47">
        <f>IF(CG27+CH27=1,0,(IF(0=((COUNTIF('技術職員有資格者名簿（見本）'!C27:T27,144)+COUNTIF('技術職員有資格者名簿（見本）'!C27:T27,259)+COUNTIF('技術職員有資格者名簿（見本）'!C27:T27,"64-22")+COUNTIF('技術職員有資格者名簿（見本）'!C27:T27,"001-22")+COUNTIF('技術職員有資格者名簿（見本）'!C27:T27,"002-22"))),0,1)))</f>
        <v>0</v>
      </c>
      <c r="CJ27" s="47">
        <f>IF(COUNTIF('技術職員有資格者名簿（見本）'!C27:T27,133)&gt;=1,1,0)</f>
        <v>0</v>
      </c>
      <c r="CK27" s="47">
        <f>IF(CJ27=1,0,(IF(0=((COUNTIF('技術職員有資格者名簿（見本）'!C27:T27,234))),0,1)))</f>
        <v>0</v>
      </c>
      <c r="CL27" s="47">
        <f>IF(CJ27+CK27=1,0,(IF(0=((COUNTIF('技術職員有資格者名簿（見本）'!C27:T27,141)+COUNTIF('技術職員有資格者名簿（見本）'!C27:T27,142)+COUNTIF('技術職員有資格者名簿（見本）'!C27:T27,150)+COUNTIF('技術職員有資格者名簿（見本）'!C27:T27,151)+COUNTIF('技術職員有資格者名簿（見本）'!C27:T27,196)+COUNTIF('技術職員有資格者名簿（見本）'!C27:T27,296)+COUNTIF('技術職員有資格者名簿（見本）'!C27:T27,"64-23")+COUNTIF('技術職員有資格者名簿（見本）'!C27:T27,"001-23")+COUNTIF('技術職員有資格者名簿（見本）'!C27:T27,"002-23"))),0,1)))</f>
        <v>0</v>
      </c>
      <c r="CM27" s="47">
        <v>0</v>
      </c>
      <c r="CN27" s="47">
        <v>0</v>
      </c>
      <c r="CO27" s="47">
        <f>IF(CM27+CN27=1,0,(IF(0=((COUNTIF('技術職員有資格者名簿（見本）'!C27:T27,148)+COUNTIF('技術職員有資格者名簿（見本）'!C27:T27,198)+COUNTIF('技術職員有資格者名簿（見本）'!C27:T27,298)+COUNTIF('技術職員有資格者名簿（見本）'!C27:T27,61)+COUNTIF('技術職員有資格者名簿（見本）'!C27:T27,"001-24")+COUNTIF('技術職員有資格者名簿（見本）'!C27:T27,"002-24"))),0,1)))</f>
        <v>0</v>
      </c>
      <c r="CP27" s="47">
        <f>IF(COUNTIF('技術職員有資格者名簿（見本）'!C27:T27,120)&gt;=1,1,0)</f>
        <v>0</v>
      </c>
      <c r="CQ27" s="47">
        <f>IF(CP27=1,0,(IF(0=((COUNTIF('技術職員有資格者名簿（見本）'!C27:T27,223) )),0,1)))</f>
        <v>0</v>
      </c>
      <c r="CR27" s="47">
        <f>IF(CP27+CQ27=1,0,(IF(0=((COUNTIF('技術職員有資格者名簿（見本）'!C27:T27,195)+COUNTIF('技術職員有資格者名簿（見本）'!C27:T27,295)+COUNTIF('技術職員有資格者名簿（見本）'!C27:T27,"64-25")+COUNTIF('技術職員有資格者名簿（見本）'!C27:T27,"001-25")+COUNTIF('技術職員有資格者名簿（見本）'!C27:T27,"002-25"))),0,1)))</f>
        <v>0</v>
      </c>
      <c r="CS27" s="47">
        <f>IF(COUNTIF('技術職員有資格者名簿（見本）'!C27:T27,113)&gt;=1,1,0)</f>
        <v>0</v>
      </c>
      <c r="CT27" s="47">
        <f>IF(CS27=1,0,(IF(0=((COUNTIF('技術職員有資格者名簿（見本）'!C27:T27,214) )),0,1)))</f>
        <v>0</v>
      </c>
      <c r="CU27" s="47">
        <f>IF(CS27+CT27=1,0,(IF(0=((COUNTIF('技術職員有資格者名簿（見本）'!C27:T27,147)+COUNTIF('技術職員有資格者名簿（見本）'!C27:T27,148)+COUNTIF('技術職員有資格者名簿（見本）'!C27:T27,153)+COUNTIF('技術職員有資格者名簿（見本）'!C27:T27,154)+COUNTIF('技術職員有資格者名簿（見本）'!C27:T27,"001-26")+COUNTIF('技術職員有資格者名簿（見本）'!C27:T27,"002-26"))),0,1)))</f>
        <v>0</v>
      </c>
      <c r="CV27" s="47">
        <v>0</v>
      </c>
      <c r="CW27" s="47">
        <v>0</v>
      </c>
      <c r="CX27" s="47">
        <f>IF(COUNTIF('技術職員有資格者名簿（見本）'!C27:T27,168)+COUNTIF('技術職員有資格者名簿（見本）'!C27:T27,169)+COUNTIF('技術職員有資格者名簿（見本）'!C27:T27,"64-27")+COUNTIF('技術職員有資格者名簿（見本）'!C27:T27,"001-27")+COUNTIF('技術職員有資格者名簿（見本）'!C27:T27,"002-27")&gt;=1,1,0)</f>
        <v>0</v>
      </c>
      <c r="CY27" s="47">
        <v>0</v>
      </c>
      <c r="CZ27" s="47">
        <v>0</v>
      </c>
      <c r="DA27" s="47">
        <f>IF(COUNTIF('技術職員有資格者名簿（見本）'!C27:T27,154)+COUNTIF('技術職員有資格者名簿（見本）'!C27:T27,"001-28")+COUNTIF('技術職員有資格者名簿（見本）'!C27:T27,"002-28")&gt;=1,1,0)</f>
        <v>0</v>
      </c>
      <c r="DB27" s="47">
        <f>IF(COUNTIF('技術職員有資格者名簿（見本）'!C27:T27,113)+COUNTIF('技術職員有資格者名簿（見本）'!C27:T27,120)&gt;=1,1,0)</f>
        <v>0</v>
      </c>
      <c r="DC27" s="47">
        <f>IF(DB27=1,0,(IF(0=((COUNTIF('技術職員有資格者名簿（見本）'!C27:T27,214)+COUNTIF('技術職員有資格者名簿（見本）'!C27:T27,221)+COUNTIF('技術職員有資格者名簿（見本）'!C27:T27,222))),0,1)))</f>
        <v>0</v>
      </c>
      <c r="DD27" s="47">
        <f>IF(DB27+DC27=1,0,(IF(0=((COUNTIF('技術職員有資格者名簿（見本）'!C27:T27,141)+COUNTIF('技術職員有資格者名簿（見本）'!C27:T27,142)+COUNTIF('技術職員有資格者名簿（見本）'!C27:T27,157)++COUNTIF('技術職員有資格者名簿（見本）'!C27:T27,257)+COUNTIF('技術職員有資格者名簿（見本）'!C27:T27,60)+COUNTIF('技術職員有資格者名簿（見本）'!C27:T27,"001-29")+COUNTIF('技術職員有資格者名簿（見本）'!C27:T27,"002-29"))),0,1)))</f>
        <v>0</v>
      </c>
    </row>
    <row r="28" spans="1:108" ht="48" customHeight="1">
      <c r="A28" s="127">
        <v>18</v>
      </c>
      <c r="B28" s="163"/>
      <c r="C28" s="164"/>
      <c r="D28" s="159" t="str">
        <f>IFERROR(VLOOKUP($C28,建設工事資格区分コード表!$A:$F,4,FALSE)&amp;"","")</f>
        <v/>
      </c>
      <c r="E28" s="160" t="str">
        <f>IFERROR(VLOOKUP($C28,建設工事資格区分コード表!$A:$F,6,FALSE),"")</f>
        <v/>
      </c>
      <c r="F28" s="165"/>
      <c r="G28" s="159" t="str">
        <f>IFERROR(VLOOKUP($F28,建設工事資格区分コード表!$A:$F,4,FALSE)&amp;"","")</f>
        <v/>
      </c>
      <c r="H28" s="160" t="str">
        <f>IFERROR(VLOOKUP($F28,建設工事資格区分コード表!$A:$F,6,FALSE),"")</f>
        <v/>
      </c>
      <c r="I28" s="166"/>
      <c r="J28" s="159" t="str">
        <f>IFERROR(VLOOKUP($I28,建設工事資格区分コード表!$A:$F,4,FALSE)&amp;"","")</f>
        <v/>
      </c>
      <c r="K28" s="160" t="str">
        <f>IFERROR(VLOOKUP($I28,建設工事資格区分コード表!$A:$F,6,FALSE),"")</f>
        <v/>
      </c>
      <c r="L28" s="165"/>
      <c r="M28" s="159" t="str">
        <f>IFERROR(VLOOKUP($L28,建設工事資格区分コード表!$A:$F,4,FALSE)&amp;"","")</f>
        <v/>
      </c>
      <c r="N28" s="160" t="str">
        <f>IFERROR(VLOOKUP($L28,建設工事資格区分コード表!$A:$F,6,FALSE),"")</f>
        <v/>
      </c>
      <c r="O28" s="165"/>
      <c r="P28" s="159" t="str">
        <f>IFERROR(VLOOKUP($O28,建設工事資格区分コード表!$A:$F,4,FALSE)&amp;"","")</f>
        <v/>
      </c>
      <c r="Q28" s="160" t="str">
        <f>IFERROR(VLOOKUP($O28,建設工事資格区分コード表!$A:$F,6,FALSE),"")</f>
        <v/>
      </c>
      <c r="R28" s="165"/>
      <c r="S28" s="159" t="str">
        <f>IFERROR(VLOOKUP($R28,建設工事資格区分コード表!$A:$F,4,FALSE)&amp;"","")</f>
        <v/>
      </c>
      <c r="T28" s="161" t="str">
        <f>IFERROR(VLOOKUP($R28,建設工事資格区分コード表!$A:$F,6,FALSE),"")</f>
        <v/>
      </c>
      <c r="V28" s="47">
        <f>IF(COUNTIF('技術職員有資格者名簿（見本）'!C28:T28,111)+COUNTIF('技術職員有資格者名簿（見本）'!C28:T28,113)&gt;=1,1,0)</f>
        <v>0</v>
      </c>
      <c r="W28" s="47">
        <f>IF(V28=1,0,(IF(0=((COUNTIF('技術職員有資格者名簿（見本）'!$C28:$T28,212)+COUNTIF('技術職員有資格者名簿（見本）'!$C28:$T28,214))),0,1)))</f>
        <v>0</v>
      </c>
      <c r="X28" s="73">
        <f>IF(V28+W28=1,0,(IF(0=((COUNTIF('技術職員有資格者名簿（見本）'!C28:T28,141)+COUNTIF('技術職員有資格者名簿（見本）'!C28:T28,142)+COUNTIF('技術職員有資格者名簿（見本）'!C28:T28,143)++COUNTIF('技術職員有資格者名簿（見本）'!C28:T28,149)+COUNTIF('技術職員有資格者名簿（見本）'!C28:T28,151)+COUNTIF('技術職員有資格者名簿（見本）'!C28:T28,"001-1")+COUNTIF('技術職員有資格者名簿（見本）'!C28:T28,"002-1"))),0,1)))</f>
        <v>0</v>
      </c>
      <c r="Y28" s="47">
        <f>IF(COUNTIF('技術職員有資格者名簿（見本）'!C28:T28,120)+COUNTIF('技術職員有資格者名簿（見本）'!C28:T28,137)&gt;=1,1,0)</f>
        <v>0</v>
      </c>
      <c r="Z28" s="47">
        <f>IF(COUNTIF('技術職員有資格者名簿（見本）'!C28:T28,221)+COUNTIF('技術職員有資格者名簿（見本）'!C28:T28,238)&gt;=1,1,0)</f>
        <v>0</v>
      </c>
      <c r="AA28" s="73">
        <f>IF(Y28+Z28=1,0,(IF(0=((COUNTIF('技術職員有資格者名簿（見本）'!F28:W28,"001-2")+COUNTIF('技術職員有資格者名簿（見本）'!F28:W28,"002-2"))),0,1)))</f>
        <v>0</v>
      </c>
      <c r="AB28" s="47">
        <f>IF(COUNTIF('技術職員有資格者名簿（見本）'!C28:T28,120)+COUNTIF('技術職員有資格者名簿（見本）'!C28:T28,137)&gt;=1,1,0)</f>
        <v>0</v>
      </c>
      <c r="AC28" s="47">
        <f>IF(AB28=1,0,(IF(0=((COUNTIF('技術職員有資格者名簿（見本）'!C28:T28,222)+COUNTIF('技術職員有資格者名簿（見本）'!C28:T28,223)+COUNTIF('技術職員有資格者名簿（見本）'!C28:T28,238)+COUNTIF('技術職員有資格者名簿（見本）'!C28:T28,239) )),0,1)))</f>
        <v>0</v>
      </c>
      <c r="AD28" s="73">
        <f>IF(AB28+AC28=1,0,(IF(0=(COUNTIF('技術職員有資格者名簿（見本）'!C28:T28,171)+COUNTIF('技術職員有資格者名簿（見本）'!C28:T28,271)+COUNTIF('技術職員有資格者名簿（見本）'!C28:T28,164)++COUNTIF('技術職員有資格者名簿（見本）'!C28:T28,264)+COUNTIF('技術職員有資格者名簿（見本）'!C28:T28,"64-3" )+COUNTIF('技術職員有資格者名簿（見本）'!C28:T28,"001-3")+COUNTIF('技術職員有資格者名簿（見本）'!C28:T28,"002-3")),0,1)))</f>
        <v>0</v>
      </c>
      <c r="AE28" s="47">
        <f>IF(COUNTIF('技術職員有資格者名簿（見本）'!C28:T28,120)&gt;=1,1,0)</f>
        <v>0</v>
      </c>
      <c r="AF28" s="47">
        <f>IF(AE28=1,0,(IF(0=((COUNTIF('技術職員有資格者名簿（見本）'!C28:T28,223) )),0,1)))</f>
        <v>0</v>
      </c>
      <c r="AG28" s="73">
        <f>IF(AE28+AF28=1,0,(IF(0=((COUNTIF('技術職員有資格者名簿（見本）'!C28:T28,172)+COUNTIF('技術職員有資格者名簿（見本）'!C28:T28,272)+COUNTIF('技術職員有資格者名簿（見本）'!C28:T28,"64-4")+COUNTIF('技術職員有資格者名簿（見本）'!C28:T28,"001-4")+COUNTIF('技術職員有資格者名簿（見本）'!C28:T28,"002-4"))),0,1)))</f>
        <v>0</v>
      </c>
      <c r="AH28" s="47">
        <f>IF(COUNTIF('技術職員有資格者名簿（見本）'!C28:T28,111)+COUNTIF('技術職員有資格者名簿（見本）'!C28:T28,113)+COUNTIF('技術職員有資格者名簿（見本）'!C28:T28,120)&gt;=1,1,0)</f>
        <v>0</v>
      </c>
      <c r="AI28" s="47">
        <f>IF(AH28=1,0,(IF(0=((COUNTIF('技術職員有資格者名簿（見本）'!C28:T28,212)+COUNTIF('技術職員有資格者名簿（見本）'!C28:T28,214)+COUNTIF('技術職員有資格者名簿（見本）'!C28:T28,216)+COUNTIF('技術職員有資格者名簿（見本）'!C28:T28,222))),0,1)))</f>
        <v>0</v>
      </c>
      <c r="AJ28" s="47">
        <f>IF(AH28+AI28=1,0,(IF(0=((COUNTIF('技術職員有資格者名簿（見本）'!C28:T28,141)+COUNTIF('技術職員有資格者名簿（見本）'!C28:T28,142)+COUNTIF('技術職員有資格者名簿（見本）'!C28:T28,143)+COUNTIF('技術職員有資格者名簿（見本）'!C28:T28,149)+COUNTIF('技術職員有資格者名簿（見本）'!C28:T28,151)+COUNTIF('技術職員有資格者名簿（見本）'!C28:T28,164)+COUNTIF('技術職員有資格者名簿（見本）'!C28:T28,264)+COUNTIF('技術職員有資格者名簿（見本）'!C28:T28,157)+COUNTIF('技術職員有資格者名簿（見本）'!C28:T28,257)+COUNTIF('技術職員有資格者名簿（見本）'!C28:T28,173)+COUNTIF('技術職員有資格者名簿（見本）'!C28:T28,273)+COUNTIF('技術職員有資格者名簿（見本）'!C28:T28,166)+COUNTIF('技術職員有資格者名簿（見本）'!C28:T28,266)+COUNTIF('技術職員有資格者名簿（見本）'!C28:T28,61)+COUNTIF('技術職員有資格者名簿（見本）'!C28:T28,40)+COUNTIF('技術職員有資格者名簿（見本）'!C28:T28,"64-5")+COUNTIF('技術職員有資格者名簿（見本）'!C28:T28,"001-5")+COUNTIF('技術職員有資格者名簿（見本）'!C28:T28,"002-5") )),0,1)))</f>
        <v>0</v>
      </c>
      <c r="AK28" s="47">
        <f>IF(COUNTIF('技術職員有資格者名簿（見本）'!C28:T28,113)+COUNTIF('技術職員有資格者名簿（見本）'!C28:T28,120)&gt;=1,1,0)</f>
        <v>0</v>
      </c>
      <c r="AL28" s="47">
        <f>IF(AK28=1,0,(IF(0=((COUNTIF('技術職員有資格者名簿（見本）'!C28:T28,214)+COUNTIF('技術職員有資格者名簿（見本）'!C28:T28,223))),0,1)))</f>
        <v>0</v>
      </c>
      <c r="AM28" s="47">
        <f>IF(AK28+AL28=1,0,(IF(0=((COUNTIF('技術職員有資格者名簿（見本）'!C28:T28,179)+COUNTIF('技術職員有資格者名簿（見本）'!C28:T28,279)+COUNTIF('技術職員有資格者名簿（見本）'!C28:T28,180)++COUNTIF('技術職員有資格者名簿（見本）'!C28:T28,280)+COUNTIF('技術職員有資格者名簿（見本）'!C28:T28,"64-6")+COUNTIF('技術職員有資格者名簿（見本）'!C28:T28,"001-6")+COUNTIF('技術職員有資格者名簿（見本）'!C28:T28,"002-6"))),0,1)))</f>
        <v>0</v>
      </c>
      <c r="AN28" s="47">
        <f>IF(COUNTIF('技術職員有資格者名簿（見本）'!C28:T28,120)+COUNTIF('技術職員有資格者名簿（見本）'!C28:T28,137)&gt;=1,1,0)</f>
        <v>0</v>
      </c>
      <c r="AO28" s="47">
        <f>IF(AN28=1,0,(IF(0=((COUNTIF('技術職員有資格者名簿（見本）'!C28:T28,223)+COUNTIF('技術職員有資格者名簿（見本）'!C28:T28,238) )),0,1)))</f>
        <v>0</v>
      </c>
      <c r="AP28" s="47">
        <f>IF(AN28+AO28=1,0,(IF(0=((COUNTIF('技術職員有資格者名簿（見本）'!C28:T28,170)+COUNTIF('技術職員有資格者名簿（見本）'!C28:T28,270)+COUNTIF('技術職員有資格者名簿（見本）'!C28:T28,184)++COUNTIF('技術職員有資格者名簿（見本）'!C28:T28,284)+COUNTIF('技術職員有資格者名簿（見本）'!C28:T28,186)+COUNTIF('技術職員有資格者名簿（見本）'!C28:T28,286)+COUNTIF('技術職員有資格者名簿（見本）'!C28:T28,"64-7")+COUNTIF('技術職員有資格者名簿（見本）'!C28:T28,"001-7")+COUNTIF('技術職員有資格者名簿（見本）'!C28:T28,"002-7"))),0,1)))</f>
        <v>0</v>
      </c>
      <c r="AQ28" s="47">
        <f>IF(COUNTIF('技術職員有資格者名簿（見本）'!C28:T28,127)&gt;=1,1,0)</f>
        <v>0</v>
      </c>
      <c r="AR28" s="47">
        <f>IF(AQ28=1,0,(IF(0=((COUNTIF('技術職員有資格者名簿（見本）'!C28:T28,228)+COUNTIF('技術職員有資格者名簿（見本）'!C28:T28,155) )),0,1)))</f>
        <v>0</v>
      </c>
      <c r="AS28" s="47">
        <f>IF(AQ28+AR28=1,0,(IF(0=((COUNTIF('技術職員有資格者名簿（見本）'!C28:T28,141)+COUNTIF('技術職員有資格者名簿（見本）'!C28:T28,142)+COUNTIF('技術職員有資格者名簿（見本）'!C28:T28,144)++COUNTIF('技術職員有資格者名簿（見本）'!C28:T28,256)+COUNTIF('技術職員有資格者名簿（見本）'!C28:T28,258)+COUNTIF('技術職員有資格者名簿（見本）'!C28:T28,62)+COUNTIF('技術職員有資格者名簿（見本）'!C28:T28,63)+COUNTIF('技術職員有資格者名簿（見本）'!C28:T28,"64-8")+COUNTIF('技術職員有資格者名簿（見本）'!C28:T28,"001-8")+COUNTIF('技術職員有資格者名簿（見本）'!C28:T28,"002-8"))),0,1)))</f>
        <v>0</v>
      </c>
      <c r="AT28" s="47">
        <f>IF(COUNTIF('技術職員有資格者名簿（見本）'!C28:T28,129)&gt;=1,1,0)</f>
        <v>0</v>
      </c>
      <c r="AU28" s="47">
        <f>IF(AT28=1,0,(IF(0=((COUNTIF('技術職員有資格者名簿（見本）'!C28:T28,230) )),0,1)))</f>
        <v>0</v>
      </c>
      <c r="AV28" s="47">
        <f>IF(AT28+AU28=1,0,(IF(0=((COUNTIF('技術職員有資格者名簿（見本）'!C28:T28,146)+COUNTIF('技術職員有資格者名簿（見本）'!C28:T28,147)+COUNTIF('技術職員有資格者名簿（見本）'!C28:T28,148)+COUNTIF('技術職員有資格者名簿（見本）'!C28:T28,152)+COUNTIF('技術職員有資格者名簿（見本）'!C28:T28,153)+COUNTIF('技術職員有資格者名簿（見本）'!C28:T28,154)+COUNTIF('技術職員有資格者名簿（見本）'!C28:T28,265)+COUNTIF('技術職員有資格者名簿（見本）'!C28:T28,174)+COUNTIF('技術職員有資格者名簿（見本）'!C28:T28,274)+COUNTIF('技術職員有資格者名簿（見本）'!C28:T28,175)+COUNTIF('技術職員有資格者名簿（見本）'!C28:T28,275)+COUNTIF('技術職員有資格者名簿（見本）'!C28:T28,176)+COUNTIF('技術職員有資格者名簿（見本）'!C28:T28,276)+COUNTIF('技術職員有資格者名簿（見本）'!C28:T28,170)+COUNTIF('技術職員有資格者名簿（見本）'!C28:T28,270)+COUNTIF('技術職員有資格者名簿（見本）'!C28:T28,62)+COUNTIF('技術職員有資格者名簿（見本）'!C28:T28,63)+COUNTIF('技術職員有資格者名簿（見本）'!C28:T28,"64-9")+COUNTIF('技術職員有資格者名簿（見本）'!C28:T28,"001-9")+COUNTIF('技術職員有資格者名簿（見本）'!C28:T28,"002-9"))),0,1)))</f>
        <v>0</v>
      </c>
      <c r="AW28" s="47">
        <f>IF(COUNTIF('技術職員有資格者名簿（見本）'!C28:T28,120)+COUNTIF('技術職員有資格者名簿（見本）'!C28:T28,137)&gt;=1,1,0)</f>
        <v>0</v>
      </c>
      <c r="AX28" s="47">
        <f>IF(AW28=1,0,(IF(0=((COUNTIF('技術職員有資格者名簿（見本）'!C28:T28,222)+COUNTIF('技術職員有資格者名簿（見本）'!C28:T28,223)+COUNTIF('技術職員有資格者名簿（見本）'!C28:T28,238))),0,1)))</f>
        <v>0</v>
      </c>
      <c r="AY28" s="47">
        <f>IF(AW28+AX28=1,0,(IF(0=((COUNTIF('技術職員有資格者名簿（見本）'!C28:T28,177)+COUNTIF('技術職員有資格者名簿（見本）'!C28:T28,277)+COUNTIF('技術職員有資格者名簿（見本）'!C28:T28,178)++COUNTIF('技術職員有資格者名簿（見本）'!C28:T28,278)+COUNTIF('技術職員有資格者名簿（見本）'!C28:T28,179)+COUNTIF('技術職員有資格者名簿（見本）'!C28:T28,279)+COUNTIF('技術職員有資格者名簿（見本）'!C28:T28,"64-10")+COUNTIF('技術職員有資格者名簿（見本）'!C28:T28,"001-10")+COUNTIF('技術職員有資格者名簿（見本）'!C28:T28,"002-10"))),0,1)))</f>
        <v>0</v>
      </c>
      <c r="AZ28" s="47">
        <f>IF(COUNTIF('技術職員有資格者名簿（見本）'!C28:T28,113)+COUNTIF('技術職員有資格者名簿（見本）'!C28:T28,120)+COUNTIF('技術職員有資格者名簿（見本）'!C28:T28,137)&gt;=1,1,0)</f>
        <v>0</v>
      </c>
      <c r="BA28" s="47">
        <f>IF(AZ28=1,0,(IF(0=((COUNTIF('技術職員有資格者名簿（見本）'!C28:T28,214)+COUNTIF('技術職員有資格者名簿（見本）'!C28:T28,222))),0,1)))</f>
        <v>0</v>
      </c>
      <c r="BB28" s="47">
        <f>IF(AZ28+BA28=1,0,(IF(0=((COUNTIF('技術職員有資格者名簿（見本）'!C28:T28,142)+COUNTIF('技術職員有資格者名簿（見本）'!C28:T28,181)+COUNTIF('技術職員有資格者名簿（見本）'!C28:T28,281)++COUNTIF('技術職員有資格者名簿（見本）'!C28:T28,"64-11")+COUNTIF('技術職員有資格者名簿（見本）'!C28:T28,"001-11")+COUNTIF('技術職員有資格者名簿（見本）'!C28:T28,"002-11"))),0,1)))</f>
        <v>0</v>
      </c>
      <c r="BC28" s="47">
        <f>IF(COUNTIF('技術職員有資格者名簿（見本）'!C28:T28,120)&gt;=1,1,0)</f>
        <v>0</v>
      </c>
      <c r="BD28" s="47">
        <f>IF(BC28=1,0,(IF(0=((COUNTIF('技術職員有資格者名簿（見本）'!C28:T28,222))),0,1)))</f>
        <v>0</v>
      </c>
      <c r="BE28" s="47">
        <f>IF(BC28+BD28=1,0,(IF(0=((COUNTIF('技術職員有資格者名簿（見本）'!C28:T28,182)+COUNTIF('技術職員有資格者名簿（見本）'!C28:T28,282)++COUNTIF('技術職員有資格者名簿（見本）'!C28:T28,"64-12")+COUNTIF('技術職員有資格者名簿（見本）'!C28:T28,"001-12")+COUNTIF('技術職員有資格者名簿（見本）'!C28:T28,"002-12"))),0,1)))</f>
        <v>0</v>
      </c>
      <c r="BF28" s="47">
        <f>IF(COUNTIF('技術職員有資格者名簿（見本）'!C28:T28,111)+COUNTIF('技術職員有資格者名簿（見本）'!C28:T28,113)&gt;=1,1,0)</f>
        <v>0</v>
      </c>
      <c r="BG28" s="47">
        <f>IF(BF28=1,0,(IF(0=((COUNTIF('技術職員有資格者名簿（見本）'!C28:T28,212)+COUNTIF('技術職員有資格者名簿（見本）'!C28:T28,214))),0,1)))</f>
        <v>0</v>
      </c>
      <c r="BH28" s="47">
        <f>IF(BF28+BG28=1,0,(IF(0=((COUNTIF('技術職員有資格者名簿（見本）'!C28:T28,141)+COUNTIF('技術職員有資格者名簿（見本）'!C28:T28,142)++COUNTIF('技術職員有資格者名簿（見本）'!C28:T28,"64-13")+COUNTIF('技術職員有資格者名簿（見本）'!C28:T28,"001-13")+COUNTIF('技術職員有資格者名簿（見本）'!C28:T28,"002-13"))),0,1)))</f>
        <v>0</v>
      </c>
      <c r="BI28" s="47">
        <f>IF(COUNTIF('技術職員有資格者名簿（見本）'!C28:T28,113)&gt;=1,1,0)</f>
        <v>0</v>
      </c>
      <c r="BJ28" s="47">
        <f>IF(BI28=1,0,(IF(0=((COUNTIF('技術職員有資格者名簿（見本）'!C28:T28,214))),0,1)))</f>
        <v>0</v>
      </c>
      <c r="BK28" s="47">
        <f>IF(BI28+BJ28=1,0,(IF(0=((COUNTIF('技術職員有資格者名簿（見本）'!C28:T28,141)+COUNTIF('技術職員有資格者名簿（見本）'!C28:T28,142)+COUNTIF('技術職員有資格者名簿（見本）'!C28:T28,149)+COUNTIF('技術職員有資格者名簿（見本）'!C28:T28,"64-14")+COUNTIF('技術職員有資格者名簿（見本）'!C28:T28,"001-14")+COUNTIF('技術職員有資格者名簿（見本）'!C28:T28,"002-14"))),0,1)))</f>
        <v>0</v>
      </c>
      <c r="BL28" s="47">
        <f>IF(COUNTIF('技術職員有資格者名簿（見本）'!C28:T28,120)&gt;=1,1,0)</f>
        <v>0</v>
      </c>
      <c r="BM28" s="47">
        <f>IF(BL28=1,0,(IF(0=((COUNTIF('技術職員有資格者名簿（見本）'!C28:T28,223) )),0,1)))</f>
        <v>0</v>
      </c>
      <c r="BN28" s="47">
        <f>IF(BL28+BM28=1,0,(IF(0=((COUNTIF('技術職員有資格者名簿（見本）'!C28:T28,170)+COUNTIF('技術職員有資格者名簿（見本）'!C28:T28,270)+COUNTIF('技術職員有資格者名簿（見本）'!C28:T28,183)+COUNTIF('技術職員有資格者名簿（見本）'!C28:T28,283)+COUNTIF('技術職員有資格者名簿（見本）'!C28:T28,184)+COUNTIF('技術職員有資格者名簿（見本）'!C28:T28,284)+COUNTIF('技術職員有資格者名簿（見本）'!C28:T28,185)+COUNTIF('技術職員有資格者名簿（見本）'!C28:T28,285)+COUNTIF('技術職員有資格者名簿（見本）'!C28:T28,"64-15")+COUNTIF('技術職員有資格者名簿（見本）'!C28:T28,"001-15")+COUNTIF('技術職員有資格者名簿（見本）'!C28:T28,"002-15"))),0,1)))</f>
        <v>0</v>
      </c>
      <c r="BO28" s="47">
        <f>IF(COUNTIF('技術職員有資格者名簿（見本）'!C28:T28,120)&gt;=1,1,0)</f>
        <v>0</v>
      </c>
      <c r="BP28" s="47">
        <f>IF(BO28=1,0,(IF(0=((COUNTIF('技術職員有資格者名簿（見本）'!C28:T28,223) )),0,1)))</f>
        <v>0</v>
      </c>
      <c r="BQ28" s="47">
        <f>IF(BO28+BP28=1,0,(IF(0=((COUNTIF('技術職員有資格者名簿（見本）'!C28:T28,187)+COUNTIF('技術職員有資格者名簿（見本）'!C28:T28,287)++COUNTIF('技術職員有資格者名簿（見本）'!C28:T28,"64-16")+COUNTIF('技術職員有資格者名簿（見本）'!C28:T28,"001-16")+COUNTIF('技術職員有資格者名簿（見本）'!C28:T28,"002-16"))),0,1)))</f>
        <v>0</v>
      </c>
      <c r="BR28" s="47">
        <f>IF(COUNTIF('技術職員有資格者名簿（見本）'!C28:T28,113)+COUNTIF('技術職員有資格者名簿（見本）'!C28:T28,120)&gt;=1,1,0)</f>
        <v>0</v>
      </c>
      <c r="BS28" s="47">
        <f>IF(BR28=1,0,(IF(0=((COUNTIF('技術職員有資格者名簿（見本）'!C28:T28,215)+COUNTIF('技術職員有資格者名簿（見本）'!C28:T28,223))),0,1)))</f>
        <v>0</v>
      </c>
      <c r="BT28" s="47">
        <f>IF(BR28+BS28=1,0,(IF(0=((COUNTIF('技術職員有資格者名簿（見本）'!C28:T28,188)+COUNTIF('技術職員有資格者名簿（見本）'!C28:T28,288)+COUNTIF('技術職員有資格者名簿（見本）'!C28:T28,189)++COUNTIF('技術職員有資格者名簿（見本）'!C28:T28,289)+COUNTIF('技術職員有資格者名簿（見本）'!C28:T28,190)+COUNTIF('技術職員有資格者名簿（見本）'!C28:T28,290)+COUNTIF('技術職員有資格者名簿（見本）'!C28:T28,191)+COUNTIF('技術職員有資格者名簿（見本）'!C28:T28,291)+COUNTIF('技術職員有資格者名簿（見本）'!C28:T28,167)+COUNTIF('技術職員有資格者名簿（見本）'!C28:T28,"64-17")+COUNTIF('技術職員有資格者名簿（見本）'!C28:T28,"001-17")+COUNTIF('技術職員有資格者名簿（見本）'!C28:T28,"002-17"))),0,1)))</f>
        <v>0</v>
      </c>
      <c r="BU28" s="47">
        <f>IF(COUNTIF('技術職員有資格者名簿（見本）'!C28:T28,120)&gt;=1,1,0)</f>
        <v>0</v>
      </c>
      <c r="BV28" s="47">
        <f>IF(BU28=1,0,(IF(0=((COUNTIF('技術職員有資格者名簿（見本）'!C28:T28,223) )),0,1)))</f>
        <v>0</v>
      </c>
      <c r="BW28" s="47">
        <f>IF(BU28+BV28=1,0,(IF(0=((COUNTIF('技術職員有資格者名簿（見本）'!C28:T28,197)+COUNTIF('技術職員有資格者名簿（見本）'!C28:T28,297)++COUNTIF('技術職員有資格者名簿（見本）'!C28:T28,"64-18")+COUNTIF('技術職員有資格者名簿（見本）'!C28:T28,"001-18")+COUNTIF('技術職員有資格者名簿（見本）'!C28:T28,"002-18"))),0,1)))</f>
        <v>0</v>
      </c>
      <c r="BX28" s="47">
        <f>IF(COUNTIF('技術職員有資格者名簿（見本）'!C28:T28,120)+COUNTIF('技術職員有資格者名簿（見本）'!C28:T28,137)&gt;=1,1,0)</f>
        <v>0</v>
      </c>
      <c r="BY28" s="47">
        <f>IF(BX28=1,0,(IF(0=((COUNTIF('技術職員有資格者名簿（見本）'!C28:T28,223)+COUNTIF('技術職員有資格者名簿（見本）'!C28:T28,238) )),0,1)))</f>
        <v>0</v>
      </c>
      <c r="BZ28" s="47">
        <f>IF(BX28+BY28=1,0,(IF(0=((COUNTIF('技術職員有資格者名簿（見本）'!C28:T28,192)+COUNTIF('技術職員有資格者名簿（見本）'!C28:T28,292)+COUNTIF('技術職員有資格者名簿（見本）'!C28:T28,193)++COUNTIF('技術職員有資格者名簿（見本）'!C28:T28,293)+COUNTIF('技術職員有資格者名簿（見本）'!C28:T28,"64-19")+COUNTIF('技術職員有資格者名簿（見本）'!C28:T28,"001-19")+COUNTIF('技術職員有資格者名簿（見本）'!C28:T28,"002-19"))),0,1)))</f>
        <v>0</v>
      </c>
      <c r="CA28" s="47">
        <v>0</v>
      </c>
      <c r="CB28" s="47">
        <v>0</v>
      </c>
      <c r="CC28" s="47">
        <f>IF(CA28+CB28=1,0,(IF(0=((COUNTIF('技術職員有資格者名簿（見本）'!C28:T28,145)+COUNTIF('技術職員有資格者名簿（見本）'!C28:T28,146)+COUNTIF('技術職員有資格者名簿（見本）'!C28:T28,"001-20")+COUNTIF('技術職員有資格者名簿（見本）'!C28:T28,"002-20"))),0,1)))</f>
        <v>0</v>
      </c>
      <c r="CD28" s="47">
        <f>IF(COUNTIF('技術職員有資格者名簿（見本）'!C28:T28,120)&gt;=1,1,0)</f>
        <v>0</v>
      </c>
      <c r="CE28" s="47">
        <f>IF(CD28=1,0,(IF(0=((COUNTIF('技術職員有資格者名簿（見本）'!C28:T28,223) )),0,1)))</f>
        <v>0</v>
      </c>
      <c r="CF28" s="47">
        <f>IF(CD28+CE28=1,0,(IF(0=((COUNTIF('技術職員有資格者名簿（見本）'!C28:T28,194)+COUNTIF('技術職員有資格者名簿（見本）'!C28:T28,294)+COUNTIF('技術職員有資格者名簿（見本）'!C28:T28,"64-21")+COUNTIF('技術職員有資格者名簿（見本）'!C28:T28,"001-21")+COUNTIF('技術職員有資格者名簿（見本）'!C28:T28,"002-21"))),0,1)))</f>
        <v>0</v>
      </c>
      <c r="CG28" s="47">
        <f>IF(COUNTIF('技術職員有資格者名簿（見本）'!C28:T28,131)&gt;=1,1,0)</f>
        <v>0</v>
      </c>
      <c r="CH28" s="47">
        <f>IF(CG28=1,0,(IF(0=((COUNTIF('技術職員有資格者名簿（見本）'!C28:T28,232) )),0,1)))</f>
        <v>0</v>
      </c>
      <c r="CI28" s="47">
        <f>IF(CG28+CH28=1,0,(IF(0=((COUNTIF('技術職員有資格者名簿（見本）'!C28:T28,144)+COUNTIF('技術職員有資格者名簿（見本）'!C28:T28,259)+COUNTIF('技術職員有資格者名簿（見本）'!C28:T28,"64-22")+COUNTIF('技術職員有資格者名簿（見本）'!C28:T28,"001-22")+COUNTIF('技術職員有資格者名簿（見本）'!C28:T28,"002-22"))),0,1)))</f>
        <v>0</v>
      </c>
      <c r="CJ28" s="47">
        <f>IF(COUNTIF('技術職員有資格者名簿（見本）'!C28:T28,133)&gt;=1,1,0)</f>
        <v>0</v>
      </c>
      <c r="CK28" s="47">
        <f>IF(CJ28=1,0,(IF(0=((COUNTIF('技術職員有資格者名簿（見本）'!C28:T28,234))),0,1)))</f>
        <v>0</v>
      </c>
      <c r="CL28" s="47">
        <f>IF(CJ28+CK28=1,0,(IF(0=((COUNTIF('技術職員有資格者名簿（見本）'!C28:T28,141)+COUNTIF('技術職員有資格者名簿（見本）'!C28:T28,142)+COUNTIF('技術職員有資格者名簿（見本）'!C28:T28,150)+COUNTIF('技術職員有資格者名簿（見本）'!C28:T28,151)+COUNTIF('技術職員有資格者名簿（見本）'!C28:T28,196)+COUNTIF('技術職員有資格者名簿（見本）'!C28:T28,296)+COUNTIF('技術職員有資格者名簿（見本）'!C28:T28,"64-23")+COUNTIF('技術職員有資格者名簿（見本）'!C28:T28,"001-23")+COUNTIF('技術職員有資格者名簿（見本）'!C28:T28,"002-23"))),0,1)))</f>
        <v>0</v>
      </c>
      <c r="CM28" s="47">
        <v>0</v>
      </c>
      <c r="CN28" s="47">
        <v>0</v>
      </c>
      <c r="CO28" s="47">
        <f>IF(CM28+CN28=1,0,(IF(0=((COUNTIF('技術職員有資格者名簿（見本）'!C28:T28,148)+COUNTIF('技術職員有資格者名簿（見本）'!C28:T28,198)+COUNTIF('技術職員有資格者名簿（見本）'!C28:T28,298)+COUNTIF('技術職員有資格者名簿（見本）'!C28:T28,61)+COUNTIF('技術職員有資格者名簿（見本）'!C28:T28,"001-24")+COUNTIF('技術職員有資格者名簿（見本）'!C28:T28,"002-24"))),0,1)))</f>
        <v>0</v>
      </c>
      <c r="CP28" s="47">
        <f>IF(COUNTIF('技術職員有資格者名簿（見本）'!C28:T28,120)&gt;=1,1,0)</f>
        <v>0</v>
      </c>
      <c r="CQ28" s="47">
        <f>IF(CP28=1,0,(IF(0=((COUNTIF('技術職員有資格者名簿（見本）'!C28:T28,223) )),0,1)))</f>
        <v>0</v>
      </c>
      <c r="CR28" s="47">
        <f>IF(CP28+CQ28=1,0,(IF(0=((COUNTIF('技術職員有資格者名簿（見本）'!C28:T28,195)+COUNTIF('技術職員有資格者名簿（見本）'!C28:T28,295)+COUNTIF('技術職員有資格者名簿（見本）'!C28:T28,"64-25")+COUNTIF('技術職員有資格者名簿（見本）'!C28:T28,"001-25")+COUNTIF('技術職員有資格者名簿（見本）'!C28:T28,"002-25"))),0,1)))</f>
        <v>0</v>
      </c>
      <c r="CS28" s="47">
        <f>IF(COUNTIF('技術職員有資格者名簿（見本）'!C28:T28,113)&gt;=1,1,0)</f>
        <v>0</v>
      </c>
      <c r="CT28" s="47">
        <f>IF(CS28=1,0,(IF(0=((COUNTIF('技術職員有資格者名簿（見本）'!C28:T28,214) )),0,1)))</f>
        <v>0</v>
      </c>
      <c r="CU28" s="47">
        <f>IF(CS28+CT28=1,0,(IF(0=((COUNTIF('技術職員有資格者名簿（見本）'!C28:T28,147)+COUNTIF('技術職員有資格者名簿（見本）'!C28:T28,148)+COUNTIF('技術職員有資格者名簿（見本）'!C28:T28,153)+COUNTIF('技術職員有資格者名簿（見本）'!C28:T28,154)+COUNTIF('技術職員有資格者名簿（見本）'!C28:T28,"001-26")+COUNTIF('技術職員有資格者名簿（見本）'!C28:T28,"002-26"))),0,1)))</f>
        <v>0</v>
      </c>
      <c r="CV28" s="47">
        <v>0</v>
      </c>
      <c r="CW28" s="47">
        <v>0</v>
      </c>
      <c r="CX28" s="47">
        <f>IF(COUNTIF('技術職員有資格者名簿（見本）'!C28:T28,168)+COUNTIF('技術職員有資格者名簿（見本）'!C28:T28,169)+COUNTIF('技術職員有資格者名簿（見本）'!C28:T28,"64-27")+COUNTIF('技術職員有資格者名簿（見本）'!C28:T28,"001-27")+COUNTIF('技術職員有資格者名簿（見本）'!C28:T28,"002-27")&gt;=1,1,0)</f>
        <v>0</v>
      </c>
      <c r="CY28" s="47">
        <v>0</v>
      </c>
      <c r="CZ28" s="47">
        <v>0</v>
      </c>
      <c r="DA28" s="47">
        <f>IF(COUNTIF('技術職員有資格者名簿（見本）'!C28:T28,154)+COUNTIF('技術職員有資格者名簿（見本）'!C28:T28,"001-28")+COUNTIF('技術職員有資格者名簿（見本）'!C28:T28,"002-28")&gt;=1,1,0)</f>
        <v>0</v>
      </c>
      <c r="DB28" s="47">
        <f>IF(COUNTIF('技術職員有資格者名簿（見本）'!C28:T28,113)+COUNTIF('技術職員有資格者名簿（見本）'!C28:T28,120)&gt;=1,1,0)</f>
        <v>0</v>
      </c>
      <c r="DC28" s="47">
        <f>IF(DB28=1,0,(IF(0=((COUNTIF('技術職員有資格者名簿（見本）'!C28:T28,214)+COUNTIF('技術職員有資格者名簿（見本）'!C28:T28,221)+COUNTIF('技術職員有資格者名簿（見本）'!C28:T28,222))),0,1)))</f>
        <v>0</v>
      </c>
      <c r="DD28" s="47">
        <f>IF(DB28+DC28=1,0,(IF(0=((COUNTIF('技術職員有資格者名簿（見本）'!C28:T28,141)+COUNTIF('技術職員有資格者名簿（見本）'!C28:T28,142)+COUNTIF('技術職員有資格者名簿（見本）'!C28:T28,157)++COUNTIF('技術職員有資格者名簿（見本）'!C28:T28,257)+COUNTIF('技術職員有資格者名簿（見本）'!C28:T28,60)+COUNTIF('技術職員有資格者名簿（見本）'!C28:T28,"001-29")+COUNTIF('技術職員有資格者名簿（見本）'!C28:T28,"002-29"))),0,1)))</f>
        <v>0</v>
      </c>
    </row>
    <row r="29" spans="1:108" ht="11.25" customHeight="1">
      <c r="A29" s="432"/>
      <c r="B29" s="432"/>
      <c r="C29" s="432"/>
      <c r="D29" s="432"/>
      <c r="E29" s="432"/>
      <c r="F29" s="432"/>
      <c r="G29" s="432"/>
      <c r="H29" s="432"/>
      <c r="I29" s="432"/>
      <c r="J29" s="432"/>
      <c r="K29" s="432"/>
      <c r="L29" s="432"/>
      <c r="M29" s="432"/>
      <c r="N29" s="432"/>
      <c r="O29" s="432"/>
      <c r="P29" s="432"/>
      <c r="Q29" s="432"/>
      <c r="R29" s="432"/>
      <c r="S29" s="432"/>
      <c r="T29" s="432"/>
    </row>
    <row r="30" spans="1:108" ht="23.25" customHeight="1">
      <c r="A30" s="427"/>
      <c r="B30" s="427"/>
      <c r="C30" s="427"/>
      <c r="D30" s="427"/>
      <c r="E30" s="427"/>
      <c r="F30" s="427"/>
      <c r="G30" s="427"/>
      <c r="H30" s="427"/>
      <c r="I30" s="427"/>
      <c r="J30" s="427"/>
      <c r="K30" s="427"/>
      <c r="L30" s="427"/>
      <c r="M30" s="427"/>
      <c r="N30" s="427"/>
      <c r="O30" s="427"/>
      <c r="P30" s="427"/>
      <c r="Q30" s="427"/>
      <c r="R30" s="427"/>
      <c r="S30" s="427"/>
      <c r="T30" s="427"/>
    </row>
  </sheetData>
  <mergeCells count="45">
    <mergeCell ref="A30:T30"/>
    <mergeCell ref="A29:T29"/>
    <mergeCell ref="CY8:DA8"/>
    <mergeCell ref="DB8:DD8"/>
    <mergeCell ref="A9:A10"/>
    <mergeCell ref="B9:B10"/>
    <mergeCell ref="C9:T9"/>
    <mergeCell ref="V9:V10"/>
    <mergeCell ref="W9:W10"/>
    <mergeCell ref="X9:X10"/>
    <mergeCell ref="CG8:CI8"/>
    <mergeCell ref="CJ8:CL8"/>
    <mergeCell ref="CM8:CO8"/>
    <mergeCell ref="CP8:CR8"/>
    <mergeCell ref="CS8:CU8"/>
    <mergeCell ref="CV8:CX8"/>
    <mergeCell ref="AT8:AV8"/>
    <mergeCell ref="AE8:AG8"/>
    <mergeCell ref="AH8:AJ8"/>
    <mergeCell ref="AK8:AM8"/>
    <mergeCell ref="AN8:AP8"/>
    <mergeCell ref="AQ8:AS8"/>
    <mergeCell ref="CA8:CC8"/>
    <mergeCell ref="CD8:CF8"/>
    <mergeCell ref="AW8:AY8"/>
    <mergeCell ref="AZ8:BB8"/>
    <mergeCell ref="BC8:BE8"/>
    <mergeCell ref="BF8:BH8"/>
    <mergeCell ref="BI8:BK8"/>
    <mergeCell ref="BL8:BN8"/>
    <mergeCell ref="BO8:BQ8"/>
    <mergeCell ref="BR8:BT8"/>
    <mergeCell ref="BU8:BW8"/>
    <mergeCell ref="BX8:BZ8"/>
    <mergeCell ref="O1:T1"/>
    <mergeCell ref="A8:T8"/>
    <mergeCell ref="V8:X8"/>
    <mergeCell ref="Y8:AA8"/>
    <mergeCell ref="AB8:AD8"/>
    <mergeCell ref="M1:N1"/>
    <mergeCell ref="A2:T2"/>
    <mergeCell ref="A3:T3"/>
    <mergeCell ref="A4:T4"/>
    <mergeCell ref="A5:T5"/>
    <mergeCell ref="A6:T6"/>
  </mergeCells>
  <phoneticPr fontId="1"/>
  <conditionalFormatting sqref="C11:C28 F11:F28 I11:I28 L11:L28 O11:O28 R11:R28">
    <cfRule type="expression" dxfId="0" priority="1" stopIfTrue="1">
      <formula>COUNTIF($C11:$T11,C11)&gt;1</formula>
    </cfRule>
  </conditionalFormatting>
  <dataValidations count="2">
    <dataValidation allowBlank="1" showInputMessage="1" showErrorMessage="1" errorTitle="データの重複" error="入力したコードが重複しています。" sqref="D11:E28 P11:Q28 M11:N28 J11:K28 G11:H28 S11:T28" xr:uid="{00000000-0002-0000-0700-000000000000}"/>
    <dataValidation type="list" allowBlank="1" showInputMessage="1" showErrorMessage="1" errorTitle="コードなし" error="登録のあるコード番号を入力してください。" sqref="F11:F28 C11:C28 R11:R28 L11:L28 I11:I28" xr:uid="{00000000-0002-0000-0700-000001000000}">
      <formula1>$E$3:$E$196</formula1>
    </dataValidation>
  </dataValidations>
  <printOptions horizontalCentered="1"/>
  <pageMargins left="0.15748031496062992" right="0.11811023622047245" top="0.78740157480314965" bottom="0.11811023622047245" header="0.51181102362204722" footer="0.51181102362204722"/>
  <pageSetup paperSize="9"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コードなし" error="登録のあるコード番号を入力してください。" xr:uid="{00000000-0002-0000-0700-000006000000}">
          <x14:formula1>
            <xm:f>建設工事資格区分コード表!$E$3:$E$196</xm:f>
          </x14:formula1>
          <xm:sqref>O11:O28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業者カード</vt:lpstr>
      <vt:lpstr>業者カード (記入例)</vt:lpstr>
      <vt:lpstr>資格区分早見表</vt:lpstr>
      <vt:lpstr>建設工事資格区分コード表</vt:lpstr>
      <vt:lpstr>非表示にする_プルダウン用</vt:lpstr>
      <vt:lpstr>※技術職員有資格者名簿</vt:lpstr>
      <vt:lpstr>技術職員有資格者名簿（見本）</vt:lpstr>
      <vt:lpstr>※技術職員有資格者名簿!Print_Area</vt:lpstr>
      <vt:lpstr>'技術職員有資格者名簿（見本）'!Print_Area</vt:lpstr>
      <vt:lpstr>業者カード!Print_Area</vt:lpstr>
      <vt:lpstr>'業者カード (記入例)'!Print_Area</vt:lpstr>
      <vt:lpstr>建設工事資格区分コード表!Print_Area</vt:lpstr>
      <vt:lpstr>資格区分早見表!Print_Area</vt:lpstr>
      <vt:lpstr>※技術職員有資格者名簿!Print_Titles</vt:lpstr>
      <vt:lpstr>建設工事資格区分コード表!Print_Titles</vt:lpstr>
      <vt:lpstr>資格区分早見表!Print_Titles</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我如古 誉幸</cp:lastModifiedBy>
  <cp:lastPrinted>2025-12-04T02:56:42Z</cp:lastPrinted>
  <dcterms:created xsi:type="dcterms:W3CDTF">2014-09-18T00:38:36Z</dcterms:created>
  <dcterms:modified xsi:type="dcterms:W3CDTF">2025-12-04T02:57:04Z</dcterms:modified>
</cp:coreProperties>
</file>